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528" windowWidth="15120" windowHeight="8352" tabRatio="825" activeTab="3"/>
  </bookViews>
  <sheets>
    <sheet name="AERO. INTER" sheetId="13" r:id="rId1"/>
    <sheet name="AERO. NACI" sheetId="14" r:id="rId2"/>
    <sheet name="EMPR. INTER" sheetId="16" r:id="rId3"/>
    <sheet name="EMPR. NACI" sheetId="17" r:id="rId4"/>
    <sheet name="TOTAL AEROPUERTO" sheetId="18" r:id="rId5"/>
    <sheet name="TOTAL EMPRESA" sheetId="19" r:id="rId6"/>
  </sheets>
  <definedNames>
    <definedName name="_xlnm._FilterDatabase" localSheetId="0" hidden="1">'AERO. INTER'!$B$6:$D$85</definedName>
    <definedName name="_xlnm._FilterDatabase" localSheetId="1" hidden="1">'AERO. NACI'!$B$8:$D$468</definedName>
    <definedName name="_xlnm._FilterDatabase" localSheetId="2" hidden="1">'EMPR. INTER'!$B$9:$E$325</definedName>
    <definedName name="_xlnm._FilterDatabase" localSheetId="3" hidden="1">'EMPR. NACI'!$B$6:$E$1046</definedName>
  </definedNames>
  <calcPr calcId="145621"/>
</workbook>
</file>

<file path=xl/calcChain.xml><?xml version="1.0" encoding="utf-8"?>
<calcChain xmlns="http://schemas.openxmlformats.org/spreadsheetml/2006/main">
  <c r="D404" i="14" l="1"/>
  <c r="D393" i="14"/>
  <c r="D378" i="14"/>
  <c r="D370" i="14"/>
  <c r="D356" i="14"/>
  <c r="D344" i="14"/>
  <c r="D340" i="14"/>
  <c r="D330" i="14"/>
  <c r="D317" i="14"/>
  <c r="D415" i="14"/>
  <c r="D426" i="14"/>
  <c r="D436" i="14"/>
  <c r="D445" i="14"/>
  <c r="D456" i="14"/>
  <c r="D306" i="14"/>
  <c r="D293" i="14"/>
  <c r="D280" i="14"/>
  <c r="D272" i="14"/>
  <c r="D257" i="14"/>
  <c r="D244" i="14"/>
  <c r="D235" i="14"/>
  <c r="D226" i="14"/>
  <c r="D213" i="14"/>
  <c r="D202" i="14"/>
  <c r="D193" i="14"/>
  <c r="D179" i="14"/>
  <c r="D165" i="14"/>
  <c r="D156" i="14"/>
  <c r="D142" i="14"/>
  <c r="D134" i="14"/>
  <c r="D120" i="14"/>
  <c r="D113" i="14"/>
  <c r="D99" i="14"/>
  <c r="D83" i="14"/>
  <c r="D69" i="14"/>
  <c r="D56" i="14"/>
  <c r="D44" i="14"/>
  <c r="D32" i="14"/>
  <c r="D20" i="14"/>
  <c r="D8" i="14"/>
  <c r="D69" i="13" l="1"/>
  <c r="E1037" i="17" l="1"/>
  <c r="E1030" i="17"/>
  <c r="E1022" i="17"/>
  <c r="E1017" i="17"/>
  <c r="E1010" i="17"/>
  <c r="E1003" i="17"/>
  <c r="E995" i="17"/>
  <c r="E987" i="17"/>
  <c r="E981" i="17"/>
  <c r="E980" i="17"/>
  <c r="D1037" i="17"/>
  <c r="D1030" i="17"/>
  <c r="D1022" i="17"/>
  <c r="D1017" i="17"/>
  <c r="D1010" i="17"/>
  <c r="D1003" i="17"/>
  <c r="D995" i="17"/>
  <c r="D987" i="17"/>
  <c r="D981" i="17"/>
  <c r="D980" i="17"/>
  <c r="E971" i="17"/>
  <c r="E961" i="17"/>
  <c r="E950" i="17"/>
  <c r="E946" i="17"/>
  <c r="E935" i="17"/>
  <c r="E925" i="17"/>
  <c r="E921" i="17"/>
  <c r="E914" i="17"/>
  <c r="E907" i="17"/>
  <c r="E894" i="17"/>
  <c r="E885" i="17"/>
  <c r="E876" i="17"/>
  <c r="E867" i="17"/>
  <c r="E859" i="17"/>
  <c r="E849" i="17"/>
  <c r="E842" i="17"/>
  <c r="E829" i="17"/>
  <c r="E821" i="17"/>
  <c r="E811" i="17"/>
  <c r="E801" i="17"/>
  <c r="D971" i="17"/>
  <c r="D961" i="17"/>
  <c r="D950" i="17"/>
  <c r="D946" i="17"/>
  <c r="D935" i="17"/>
  <c r="D925" i="17"/>
  <c r="D921" i="17"/>
  <c r="D914" i="17"/>
  <c r="D907" i="17"/>
  <c r="D894" i="17"/>
  <c r="D885" i="17"/>
  <c r="D876" i="17"/>
  <c r="D867" i="17"/>
  <c r="D859" i="17"/>
  <c r="D849" i="17"/>
  <c r="D842" i="17"/>
  <c r="D829" i="17"/>
  <c r="D821" i="17"/>
  <c r="D811" i="17"/>
  <c r="D801" i="17"/>
  <c r="E791" i="17"/>
  <c r="E782" i="17"/>
  <c r="E773" i="17"/>
  <c r="E766" i="17"/>
  <c r="E754" i="17"/>
  <c r="E748" i="17"/>
  <c r="E740" i="17"/>
  <c r="E729" i="17"/>
  <c r="E722" i="17"/>
  <c r="E712" i="17"/>
  <c r="E702" i="17"/>
  <c r="E695" i="17"/>
  <c r="E684" i="17"/>
  <c r="E677" i="17"/>
  <c r="E667" i="17"/>
  <c r="E658" i="17"/>
  <c r="E647" i="17"/>
  <c r="E637" i="17"/>
  <c r="E626" i="17"/>
  <c r="E617" i="17"/>
  <c r="E610" i="17"/>
  <c r="E609" i="17"/>
  <c r="D791" i="17"/>
  <c r="D782" i="17"/>
  <c r="D773" i="17"/>
  <c r="D766" i="17"/>
  <c r="D754" i="17"/>
  <c r="D748" i="17"/>
  <c r="D740" i="17"/>
  <c r="D729" i="17"/>
  <c r="D722" i="17"/>
  <c r="D712" i="17"/>
  <c r="D702" i="17"/>
  <c r="D695" i="17"/>
  <c r="D684" i="17"/>
  <c r="D677" i="17"/>
  <c r="D667" i="17"/>
  <c r="D658" i="17"/>
  <c r="D647" i="17"/>
  <c r="D637" i="17"/>
  <c r="D626" i="17"/>
  <c r="D617" i="17"/>
  <c r="D610" i="17"/>
  <c r="D609" i="17"/>
  <c r="E602" i="17"/>
  <c r="E597" i="17"/>
  <c r="E585" i="17"/>
  <c r="E573" i="17"/>
  <c r="E564" i="17"/>
  <c r="E551" i="17"/>
  <c r="E538" i="17"/>
  <c r="E527" i="17"/>
  <c r="E520" i="17"/>
  <c r="E508" i="17"/>
  <c r="E464" i="17"/>
  <c r="E472" i="17"/>
  <c r="E483" i="17"/>
  <c r="E495" i="17"/>
  <c r="E453" i="17"/>
  <c r="E452" i="17"/>
  <c r="D602" i="17"/>
  <c r="D597" i="17"/>
  <c r="D585" i="17"/>
  <c r="D573" i="17"/>
  <c r="D564" i="17"/>
  <c r="D551" i="17"/>
  <c r="D538" i="17"/>
  <c r="D527" i="17"/>
  <c r="D520" i="17"/>
  <c r="D508" i="17"/>
  <c r="D495" i="17"/>
  <c r="D483" i="17"/>
  <c r="D472" i="17"/>
  <c r="D464" i="17"/>
  <c r="D453" i="17"/>
  <c r="D452" i="17"/>
  <c r="E387" i="17"/>
  <c r="E446" i="17"/>
  <c r="E438" i="17"/>
  <c r="E428" i="17"/>
  <c r="E423" i="17"/>
  <c r="E417" i="17"/>
  <c r="E412" i="17"/>
  <c r="E405" i="17"/>
  <c r="E401" i="17"/>
  <c r="E392" i="17"/>
  <c r="E388" i="17"/>
  <c r="D446" i="17"/>
  <c r="D438" i="17"/>
  <c r="D428" i="17"/>
  <c r="D423" i="17"/>
  <c r="D417" i="17"/>
  <c r="D412" i="17"/>
  <c r="D405" i="17"/>
  <c r="D401" i="17"/>
  <c r="D392" i="17"/>
  <c r="D388" i="17"/>
  <c r="D387" i="17"/>
  <c r="E138" i="17"/>
  <c r="E379" i="17"/>
  <c r="E370" i="17"/>
  <c r="E360" i="17"/>
  <c r="E350" i="17"/>
  <c r="E337" i="17"/>
  <c r="E329" i="17"/>
  <c r="E319" i="17"/>
  <c r="E307" i="17"/>
  <c r="E297" i="17"/>
  <c r="E287" i="17"/>
  <c r="E279" i="17"/>
  <c r="E268" i="17"/>
  <c r="E260" i="17"/>
  <c r="E251" i="17"/>
  <c r="E243" i="17"/>
  <c r="E234" i="17"/>
  <c r="E224" i="17"/>
  <c r="E212" i="17"/>
  <c r="E199" i="17"/>
  <c r="E187" i="17"/>
  <c r="E174" i="17"/>
  <c r="E162" i="17"/>
  <c r="E151" i="17"/>
  <c r="E139" i="17"/>
  <c r="E800" i="17" l="1"/>
  <c r="D800" i="17"/>
  <c r="E8" i="17" l="1"/>
  <c r="D138" i="17"/>
  <c r="D379" i="17"/>
  <c r="D370" i="17"/>
  <c r="D360" i="17"/>
  <c r="D350" i="17"/>
  <c r="D337" i="17"/>
  <c r="D329" i="17"/>
  <c r="D319" i="17"/>
  <c r="D307" i="17"/>
  <c r="D297" i="17"/>
  <c r="D287" i="17"/>
  <c r="D279" i="17"/>
  <c r="D268" i="17"/>
  <c r="D260" i="17"/>
  <c r="D251" i="17"/>
  <c r="D243" i="17"/>
  <c r="D234" i="17"/>
  <c r="D224" i="17"/>
  <c r="D212" i="17"/>
  <c r="D199" i="17"/>
  <c r="D187" i="17"/>
  <c r="D174" i="17"/>
  <c r="D162" i="17"/>
  <c r="D151" i="17"/>
  <c r="D139" i="17"/>
  <c r="E127" i="17"/>
  <c r="E118" i="17"/>
  <c r="E107" i="17"/>
  <c r="E96" i="17"/>
  <c r="E87" i="17"/>
  <c r="E79" i="17"/>
  <c r="E70" i="17"/>
  <c r="E61" i="17"/>
  <c r="E55" i="17"/>
  <c r="E34" i="17"/>
  <c r="E44" i="17"/>
  <c r="E25" i="17"/>
  <c r="E18" i="17"/>
  <c r="E9" i="17"/>
  <c r="D8" i="17"/>
  <c r="D127" i="17"/>
  <c r="D118" i="17"/>
  <c r="D107" i="17"/>
  <c r="D96" i="17"/>
  <c r="D87" i="17"/>
  <c r="D79" i="17"/>
  <c r="D70" i="17"/>
  <c r="D61" i="17"/>
  <c r="D55" i="17"/>
  <c r="D44" i="17"/>
  <c r="D34" i="17"/>
  <c r="D25" i="17"/>
  <c r="D18" i="17"/>
  <c r="D9" i="17"/>
  <c r="C1045" i="17"/>
  <c r="E1044" i="17" s="1"/>
  <c r="E323" i="16"/>
  <c r="E304" i="16"/>
  <c r="E287" i="16"/>
  <c r="E298" i="16"/>
  <c r="E288" i="16"/>
  <c r="E267" i="16"/>
  <c r="E281" i="16"/>
  <c r="E268" i="16"/>
  <c r="E239" i="16"/>
  <c r="E240" i="16"/>
  <c r="E225" i="16"/>
  <c r="E237" i="16"/>
  <c r="E232" i="16"/>
  <c r="E226" i="16"/>
  <c r="E217" i="16"/>
  <c r="E218" i="16"/>
  <c r="E212" i="16"/>
  <c r="E213" i="16"/>
  <c r="E195" i="16"/>
  <c r="E208" i="16"/>
  <c r="E202" i="16"/>
  <c r="E196" i="16"/>
  <c r="E189" i="16"/>
  <c r="E190" i="16"/>
  <c r="E184" i="16"/>
  <c r="E185" i="16"/>
  <c r="E179" i="16"/>
  <c r="E180" i="16"/>
  <c r="E173" i="16"/>
  <c r="E174" i="16"/>
  <c r="E168" i="16"/>
  <c r="E169" i="16"/>
  <c r="E116" i="16"/>
  <c r="E163" i="16"/>
  <c r="E156" i="16"/>
  <c r="E151" i="16"/>
  <c r="E147" i="16"/>
  <c r="E143" i="16"/>
  <c r="E137" i="16"/>
  <c r="E131" i="16"/>
  <c r="E123" i="16"/>
  <c r="E117" i="16"/>
  <c r="E102" i="16"/>
  <c r="E112" i="16"/>
  <c r="E108" i="16"/>
  <c r="E103" i="16"/>
  <c r="E95" i="16"/>
  <c r="E96" i="16"/>
  <c r="E76" i="16"/>
  <c r="E60" i="16"/>
  <c r="E89" i="16"/>
  <c r="E84" i="16"/>
  <c r="E66" i="16"/>
  <c r="E61" i="16"/>
  <c r="E42" i="16"/>
  <c r="E55" i="16"/>
  <c r="E49" i="16"/>
  <c r="E43" i="16"/>
  <c r="E37" i="16"/>
  <c r="E38" i="16"/>
  <c r="E30" i="16"/>
  <c r="E31" i="16"/>
  <c r="E23" i="16"/>
  <c r="E24" i="16"/>
  <c r="E16" i="16"/>
  <c r="E17" i="16"/>
  <c r="E9" i="16"/>
  <c r="E10" i="16"/>
  <c r="D323" i="16"/>
  <c r="D316" i="16"/>
  <c r="D317" i="16"/>
  <c r="D312" i="16"/>
  <c r="D313" i="16"/>
  <c r="D303" i="16"/>
  <c r="D304" i="16"/>
  <c r="D287" i="16"/>
  <c r="D298" i="16"/>
  <c r="D294" i="16"/>
  <c r="D288" i="16"/>
  <c r="D267" i="16"/>
  <c r="D281" i="16"/>
  <c r="D277" i="16"/>
  <c r="D268" i="16"/>
  <c r="D244" i="16"/>
  <c r="D261" i="16"/>
  <c r="D255" i="16"/>
  <c r="D251" i="16"/>
  <c r="D245" i="16"/>
  <c r="D239" i="16"/>
  <c r="D240" i="16"/>
  <c r="D225" i="16"/>
  <c r="D237" i="16"/>
  <c r="D232" i="16"/>
  <c r="D226" i="16"/>
  <c r="D217" i="16"/>
  <c r="D218" i="16"/>
  <c r="D212" i="16"/>
  <c r="D213" i="16"/>
  <c r="D195" i="16"/>
  <c r="D208" i="16"/>
  <c r="D202" i="16"/>
  <c r="D196" i="16"/>
  <c r="D189" i="16"/>
  <c r="D190" i="16"/>
  <c r="D184" i="16"/>
  <c r="D185" i="16"/>
  <c r="D179" i="16"/>
  <c r="D180" i="16"/>
  <c r="D173" i="16"/>
  <c r="D174" i="16"/>
  <c r="D168" i="16"/>
  <c r="D169" i="16"/>
  <c r="D116" i="16"/>
  <c r="D163" i="16"/>
  <c r="D156" i="16"/>
  <c r="D151" i="16"/>
  <c r="D147" i="16"/>
  <c r="D143" i="16"/>
  <c r="D137" i="16"/>
  <c r="D131" i="16"/>
  <c r="D123" i="16"/>
  <c r="D117" i="16"/>
  <c r="D102" i="16"/>
  <c r="D112" i="16"/>
  <c r="D108" i="16"/>
  <c r="D103" i="16"/>
  <c r="D95" i="16"/>
  <c r="D96" i="16"/>
  <c r="D60" i="16"/>
  <c r="D89" i="16"/>
  <c r="D84" i="16"/>
  <c r="D76" i="16"/>
  <c r="D66" i="16"/>
  <c r="D61" i="16"/>
  <c r="D42" i="16"/>
  <c r="D55" i="16"/>
  <c r="D49" i="16"/>
  <c r="D43" i="16"/>
  <c r="D37" i="16"/>
  <c r="D38" i="16"/>
  <c r="D30" i="16"/>
  <c r="D31" i="16"/>
  <c r="D23" i="16"/>
  <c r="D24" i="16"/>
  <c r="D16" i="16"/>
  <c r="D17" i="16"/>
  <c r="D9" i="16"/>
  <c r="D10" i="16"/>
  <c r="C324" i="16"/>
  <c r="D466" i="14"/>
  <c r="C467" i="14"/>
  <c r="D86" i="13"/>
  <c r="C87" i="13"/>
  <c r="D81" i="13"/>
  <c r="D66" i="13"/>
  <c r="D61" i="13"/>
  <c r="D57" i="13"/>
  <c r="D49" i="13"/>
  <c r="D40" i="13"/>
  <c r="D34" i="13"/>
  <c r="D21" i="13"/>
  <c r="D14" i="13"/>
  <c r="D8" i="13"/>
  <c r="D1044" i="17" l="1"/>
</calcChain>
</file>

<file path=xl/sharedStrings.xml><?xml version="1.0" encoding="utf-8"?>
<sst xmlns="http://schemas.openxmlformats.org/spreadsheetml/2006/main" count="2038" uniqueCount="98">
  <si>
    <t>AVIANCA</t>
  </si>
  <si>
    <t>BOGOTA - ELDORADO</t>
  </si>
  <si>
    <t>LAN PERU</t>
  </si>
  <si>
    <t>PEREIRA - MATECAÑAS</t>
  </si>
  <si>
    <t>RIONEGRO - JOSE M. CORDOVA</t>
  </si>
  <si>
    <t>CALI - ALFONSO BONILLA ARAGON</t>
  </si>
  <si>
    <t>TACA INTERNATIONAL</t>
  </si>
  <si>
    <t>CUCUTA - CAMILO DAZA</t>
  </si>
  <si>
    <t>EASYFLY S.A</t>
  </si>
  <si>
    <t>ARMENIA - EL EDEN</t>
  </si>
  <si>
    <t>BUCARAMANGA - PALONEGRO</t>
  </si>
  <si>
    <t>SANTA MARTA - SIMON BOLIVAR</t>
  </si>
  <si>
    <t>EL YOPAL</t>
  </si>
  <si>
    <t>ANTONIO ROLDAN BETANCOURT</t>
  </si>
  <si>
    <t>IBAGUE - PERALES</t>
  </si>
  <si>
    <t>MEDELLIN - OLAYA HERRERA</t>
  </si>
  <si>
    <t>TUMACO - LA FLORIDA</t>
  </si>
  <si>
    <t>LACSA</t>
  </si>
  <si>
    <t>QUIBDO - EL CARAÑO</t>
  </si>
  <si>
    <t>AEROGAL</t>
  </si>
  <si>
    <t>MANIZALES - LA NUBIA</t>
  </si>
  <si>
    <t>NEIVA - BENITO SALAS</t>
  </si>
  <si>
    <t>AEROLINEA DE ANTIOQUIA S.A.</t>
  </si>
  <si>
    <t>BAHIA SOLANO - JOSE C. MUTIS</t>
  </si>
  <si>
    <t>MITU</t>
  </si>
  <si>
    <t>CONVIASA</t>
  </si>
  <si>
    <t>MONTERIA - LOS GARZONES</t>
  </si>
  <si>
    <t>PASTO - ANTONIO NARIQO</t>
  </si>
  <si>
    <t>DELTA</t>
  </si>
  <si>
    <t>GUAPI - JUAN CASIANO</t>
  </si>
  <si>
    <t>PUERTO ASIS - 3 DE MAYO</t>
  </si>
  <si>
    <t>AEROLINEAS ARGENTINAS</t>
  </si>
  <si>
    <t>TAME</t>
  </si>
  <si>
    <t>COROZAL - LAS BRUJAS</t>
  </si>
  <si>
    <t>GUSTAVO ARTUNDUAGA PAREDES</t>
  </si>
  <si>
    <t>POPAYAN - GMOLEON VALENCIA</t>
  </si>
  <si>
    <t>SPIRIT AIRLINES</t>
  </si>
  <si>
    <t>AIR CANADA</t>
  </si>
  <si>
    <t>INTERJET</t>
  </si>
  <si>
    <t>ARAUCA - SANTIAGO PEREZ QUIROZ</t>
  </si>
  <si>
    <t>IBERIA</t>
  </si>
  <si>
    <t>AIR FRANCE</t>
  </si>
  <si>
    <t>LUFTHANSA</t>
  </si>
  <si>
    <t>SAN JOSE DEL GUAVIARE</t>
  </si>
  <si>
    <t>INSEL AIR</t>
  </si>
  <si>
    <t>LOS COLONIZADORES</t>
  </si>
  <si>
    <t>BUENAVENTURA - GERARDO TOBAR L</t>
  </si>
  <si>
    <t>TIARA</t>
  </si>
  <si>
    <t>CUBANA</t>
  </si>
  <si>
    <t xml:space="preserve">AEROMEXICO </t>
  </si>
  <si>
    <t>LAN COLOMBIA</t>
  </si>
  <si>
    <t>VIVA COLOMBIA</t>
  </si>
  <si>
    <t>COPA COLOMBIA</t>
  </si>
  <si>
    <t xml:space="preserve">JETBLUE </t>
  </si>
  <si>
    <t>SATENA</t>
  </si>
  <si>
    <t>TACA PERU</t>
  </si>
  <si>
    <t>AMERICAN AIRLINES</t>
  </si>
  <si>
    <t>COPA AIRLINES</t>
  </si>
  <si>
    <t>BARRANCABERMEJA - YARIGUIES</t>
  </si>
  <si>
    <t>CARREÑO - GERMAN OLANO</t>
  </si>
  <si>
    <t>LETICIA - ALFREDO VASQUEZ COBO</t>
  </si>
  <si>
    <t>RIOHACHA - ALMIRANTE PADILLA</t>
  </si>
  <si>
    <t>VILLAVICENCIO - VANGUARDIA</t>
  </si>
  <si>
    <t>VALLEDUPAR - ALFONSO LOPEZ P.</t>
  </si>
  <si>
    <t>SAN ANDRES - GUSTAVO ROJAS PINILLA</t>
  </si>
  <si>
    <t>BARRANQUILLA - E. CORTISSOZ</t>
  </si>
  <si>
    <t>CARTAGENA - RAFAEL NUÑEZ</t>
  </si>
  <si>
    <t>PROVIDENCIA - EL EMBRUJO</t>
  </si>
  <si>
    <t xml:space="preserve">UNITED AIRLINES </t>
  </si>
  <si>
    <t>DEMORADOS</t>
  </si>
  <si>
    <t>NO ESPECIFICOS</t>
  </si>
  <si>
    <t>OPERACIONALES</t>
  </si>
  <si>
    <t>TECNICOS</t>
  </si>
  <si>
    <t>INCONTROLABLES</t>
  </si>
  <si>
    <t>AGA-RAC-COM</t>
  </si>
  <si>
    <t>AEROPORTUARIOS</t>
  </si>
  <si>
    <t>CANCELADOS</t>
  </si>
  <si>
    <t>CUMPLIDOS</t>
  </si>
  <si>
    <t>AEROPUERTOS INTERNACIONALES</t>
  </si>
  <si>
    <t xml:space="preserve">VUELOS </t>
  </si>
  <si>
    <t>CUMPLIMIENTO AEROPUERTO</t>
  </si>
  <si>
    <t>ANALISIS DE CUMPLIMIENTO</t>
  </si>
  <si>
    <t>MES : DICIEMBRE 2013</t>
  </si>
  <si>
    <t>AEROPUERTOS NACIONALES</t>
  </si>
  <si>
    <t>EMPRESAS  INTERNACIONALES</t>
  </si>
  <si>
    <t>AEROLINEAS  INTERNACIONALES</t>
  </si>
  <si>
    <t>VUELOS</t>
  </si>
  <si>
    <t>CUMPLIMIENTO ITINERARIO</t>
  </si>
  <si>
    <t>CUMPLIMIENTO AEROLINEA</t>
  </si>
  <si>
    <t>EMPRESAS NACIONALES</t>
  </si>
  <si>
    <t>AEROLINEAS  NACIONALES</t>
  </si>
  <si>
    <t>TOTAL PROGRAMADOS</t>
  </si>
  <si>
    <t>TOTAL CUMPLIDOS</t>
  </si>
  <si>
    <t>Fuente: Torre de Control/Itinerarios/Aerolineas</t>
  </si>
  <si>
    <t>TOTAL PROGAMADO</t>
  </si>
  <si>
    <t>TOTAL CUMPLIDO</t>
  </si>
  <si>
    <t>TOTAL DE CUMPLIMIENTO DE AEROPUERTOS</t>
  </si>
  <si>
    <t>TOTAL DE CUMPLIMIENTO DE EMPRESAS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</si>
</sst>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2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99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1" fillId="0" borderId="0"/>
  </cellStyleXfs>
  <cellXfs count="55">
    <xf numFmtId="0" fontId="0" fillId="0" borderId="0" xfId="0"/>
    <xf numFmtId="9" fontId="0" fillId="0" borderId="0" xfId="0" applyNumberFormat="1"/>
    <xf numFmtId="0" fontId="6" fillId="0" borderId="0" xfId="0" applyFont="1" applyBorder="1" applyAlignment="1">
      <alignment horizontal="left"/>
    </xf>
    <xf numFmtId="0" fontId="7" fillId="0" borderId="0" xfId="0" applyFont="1"/>
    <xf numFmtId="164" fontId="7" fillId="0" borderId="0" xfId="1" applyNumberFormat="1" applyFont="1"/>
    <xf numFmtId="9" fontId="5" fillId="0" borderId="0" xfId="0" applyNumberFormat="1" applyFont="1" applyAlignment="1">
      <alignment horizontal="center"/>
    </xf>
    <xf numFmtId="0" fontId="8" fillId="0" borderId="0" xfId="0" applyFont="1"/>
    <xf numFmtId="0" fontId="6" fillId="0" borderId="0" xfId="0" applyFont="1" applyBorder="1" applyAlignment="1"/>
    <xf numFmtId="164" fontId="8" fillId="0" borderId="0" xfId="1" applyNumberFormat="1" applyFont="1"/>
    <xf numFmtId="9" fontId="9" fillId="0" borderId="0" xfId="0" applyNumberFormat="1" applyFont="1" applyAlignment="1">
      <alignment horizontal="center"/>
    </xf>
    <xf numFmtId="164" fontId="5" fillId="4" borderId="3" xfId="1" applyNumberFormat="1" applyFont="1" applyFill="1" applyBorder="1"/>
    <xf numFmtId="164" fontId="5" fillId="3" borderId="4" xfId="1" applyNumberFormat="1" applyFont="1" applyFill="1" applyBorder="1"/>
    <xf numFmtId="0" fontId="5" fillId="4" borderId="3" xfId="0" applyFont="1" applyFill="1" applyBorder="1" applyAlignment="1">
      <alignment horizontal="left"/>
    </xf>
    <xf numFmtId="0" fontId="5" fillId="3" borderId="4" xfId="0" applyFont="1" applyFill="1" applyBorder="1"/>
    <xf numFmtId="0" fontId="5" fillId="5" borderId="3" xfId="0" applyFont="1" applyFill="1" applyBorder="1" applyAlignment="1">
      <alignment horizontal="left"/>
    </xf>
    <xf numFmtId="0" fontId="5" fillId="5" borderId="3" xfId="0" applyNumberFormat="1" applyFont="1" applyFill="1" applyBorder="1"/>
    <xf numFmtId="0" fontId="5" fillId="3" borderId="2" xfId="0" applyFont="1" applyFill="1" applyBorder="1" applyAlignment="1">
      <alignment horizontal="left" indent="1"/>
    </xf>
    <xf numFmtId="0" fontId="5" fillId="3" borderId="2" xfId="0" applyNumberFormat="1" applyFont="1" applyFill="1" applyBorder="1"/>
    <xf numFmtId="0" fontId="5" fillId="0" borderId="2" xfId="0" applyFont="1" applyBorder="1" applyAlignment="1">
      <alignment horizontal="left" indent="1"/>
    </xf>
    <xf numFmtId="0" fontId="5" fillId="0" borderId="2" xfId="0" applyNumberFormat="1" applyFont="1" applyBorder="1"/>
    <xf numFmtId="0" fontId="0" fillId="0" borderId="2" xfId="0" applyBorder="1" applyAlignment="1">
      <alignment horizontal="left" indent="2"/>
    </xf>
    <xf numFmtId="0" fontId="0" fillId="0" borderId="2" xfId="0" applyNumberFormat="1" applyBorder="1"/>
    <xf numFmtId="0" fontId="4" fillId="0" borderId="2" xfId="0" applyFont="1" applyBorder="1" applyAlignment="1">
      <alignment horizontal="left" indent="2"/>
    </xf>
    <xf numFmtId="0" fontId="4" fillId="0" borderId="2" xfId="0" applyNumberFormat="1" applyFont="1" applyBorder="1"/>
    <xf numFmtId="0" fontId="0" fillId="0" borderId="2" xfId="0" applyBorder="1" applyAlignment="1">
      <alignment horizontal="left" indent="3"/>
    </xf>
    <xf numFmtId="0" fontId="0" fillId="0" borderId="4" xfId="0" applyBorder="1" applyAlignment="1">
      <alignment horizontal="left" indent="3"/>
    </xf>
    <xf numFmtId="0" fontId="0" fillId="0" borderId="4" xfId="0" applyNumberFormat="1" applyBorder="1"/>
    <xf numFmtId="9" fontId="4" fillId="0" borderId="0" xfId="0" applyNumberFormat="1" applyFont="1" applyAlignment="1">
      <alignment horizontal="center"/>
    </xf>
    <xf numFmtId="9" fontId="4" fillId="5" borderId="3" xfId="0" applyNumberFormat="1" applyFont="1" applyFill="1" applyBorder="1" applyAlignment="1">
      <alignment horizontal="center"/>
    </xf>
    <xf numFmtId="9" fontId="4" fillId="0" borderId="2" xfId="0" applyNumberFormat="1" applyFont="1" applyBorder="1" applyAlignment="1">
      <alignment horizontal="center"/>
    </xf>
    <xf numFmtId="9" fontId="4" fillId="3" borderId="2" xfId="0" applyNumberFormat="1" applyFont="1" applyFill="1" applyBorder="1" applyAlignment="1">
      <alignment horizontal="center"/>
    </xf>
    <xf numFmtId="9" fontId="4" fillId="0" borderId="4" xfId="0" applyNumberFormat="1" applyFont="1" applyBorder="1" applyAlignment="1">
      <alignment horizontal="center"/>
    </xf>
    <xf numFmtId="0" fontId="0" fillId="0" borderId="0" xfId="0" applyFill="1"/>
    <xf numFmtId="0" fontId="5" fillId="2" borderId="3" xfId="0" applyFont="1" applyFill="1" applyBorder="1" applyAlignment="1">
      <alignment horizontal="left"/>
    </xf>
    <xf numFmtId="0" fontId="5" fillId="2" borderId="3" xfId="0" applyNumberFormat="1" applyFont="1" applyFill="1" applyBorder="1"/>
    <xf numFmtId="9" fontId="4" fillId="2" borderId="3" xfId="0" applyNumberFormat="1" applyFont="1" applyFill="1" applyBorder="1" applyAlignment="1">
      <alignment horizontal="center"/>
    </xf>
    <xf numFmtId="0" fontId="10" fillId="0" borderId="0" xfId="0" applyFont="1" applyBorder="1" applyAlignment="1">
      <alignment horizontal="left"/>
    </xf>
    <xf numFmtId="9" fontId="5" fillId="3" borderId="1" xfId="0" applyNumberFormat="1" applyFont="1" applyFill="1" applyBorder="1" applyAlignment="1">
      <alignment horizontal="center" vertical="center" wrapText="1"/>
    </xf>
    <xf numFmtId="9" fontId="5" fillId="3" borderId="4" xfId="0" applyNumberFormat="1" applyFont="1" applyFill="1" applyBorder="1" applyAlignment="1">
      <alignment horizontal="center" vertical="center" wrapText="1"/>
    </xf>
    <xf numFmtId="12" fontId="5" fillId="3" borderId="1" xfId="0" applyNumberFormat="1" applyFont="1" applyFill="1" applyBorder="1" applyAlignment="1">
      <alignment horizontal="center" vertical="center" wrapText="1"/>
    </xf>
    <xf numFmtId="12" fontId="5" fillId="3" borderId="2" xfId="0" applyNumberFormat="1" applyFont="1" applyFill="1" applyBorder="1" applyAlignment="1">
      <alignment horizontal="center" vertical="center" wrapText="1"/>
    </xf>
    <xf numFmtId="164" fontId="5" fillId="3" borderId="1" xfId="1" applyNumberFormat="1" applyFont="1" applyFill="1" applyBorder="1" applyAlignment="1">
      <alignment horizontal="center" vertical="center" wrapText="1"/>
    </xf>
    <xf numFmtId="164" fontId="5" fillId="3" borderId="2" xfId="1" applyNumberFormat="1" applyFont="1" applyFill="1" applyBorder="1" applyAlignment="1">
      <alignment horizontal="center" vertical="center" wrapText="1"/>
    </xf>
    <xf numFmtId="9" fontId="5" fillId="3" borderId="2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/>
    </xf>
    <xf numFmtId="0" fontId="5" fillId="4" borderId="1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164" fontId="5" fillId="4" borderId="1" xfId="1" applyNumberFormat="1" applyFont="1" applyFill="1" applyBorder="1" applyAlignment="1">
      <alignment horizontal="center" vertical="center" wrapText="1"/>
    </xf>
    <xf numFmtId="164" fontId="5" fillId="4" borderId="2" xfId="1" applyNumberFormat="1" applyFont="1" applyFill="1" applyBorder="1" applyAlignment="1">
      <alignment horizontal="center" vertical="center" wrapText="1"/>
    </xf>
    <xf numFmtId="9" fontId="5" fillId="4" borderId="1" xfId="0" applyNumberFormat="1" applyFont="1" applyFill="1" applyBorder="1" applyAlignment="1">
      <alignment horizontal="center" vertical="center" wrapText="1"/>
    </xf>
    <xf numFmtId="9" fontId="5" fillId="4" borderId="2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99"/>
      <color rgb="FF99CC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8"/>
  <sheetViews>
    <sheetView workbookViewId="0">
      <selection activeCell="B6" sqref="B6:D88"/>
    </sheetView>
  </sheetViews>
  <sheetFormatPr baseColWidth="10" defaultRowHeight="13.2" x14ac:dyDescent="0.25"/>
  <cols>
    <col min="2" max="2" width="38.5546875" bestFit="1" customWidth="1"/>
    <col min="3" max="3" width="19.88671875" bestFit="1" customWidth="1"/>
    <col min="4" max="4" width="18.88671875" style="27" customWidth="1"/>
  </cols>
  <sheetData>
    <row r="1" spans="1:4" s="6" customFormat="1" ht="15.6" x14ac:dyDescent="0.3">
      <c r="A1" s="2" t="s">
        <v>81</v>
      </c>
      <c r="B1" s="3"/>
      <c r="C1" s="4"/>
      <c r="D1" s="5"/>
    </row>
    <row r="2" spans="1:4" s="6" customFormat="1" ht="15.6" x14ac:dyDescent="0.3">
      <c r="A2" s="2" t="s">
        <v>78</v>
      </c>
      <c r="B2" s="3"/>
      <c r="C2" s="4"/>
      <c r="D2" s="5"/>
    </row>
    <row r="3" spans="1:4" s="6" customFormat="1" ht="15.6" x14ac:dyDescent="0.3">
      <c r="A3" s="7" t="s">
        <v>82</v>
      </c>
      <c r="C3" s="4"/>
      <c r="D3" s="5"/>
    </row>
    <row r="5" spans="1:4" ht="13.8" thickBot="1" x14ac:dyDescent="0.3"/>
    <row r="6" spans="1:4" x14ac:dyDescent="0.25">
      <c r="B6" s="39" t="s">
        <v>78</v>
      </c>
      <c r="C6" s="41" t="s">
        <v>79</v>
      </c>
      <c r="D6" s="37" t="s">
        <v>80</v>
      </c>
    </row>
    <row r="7" spans="1:4" ht="13.8" thickBot="1" x14ac:dyDescent="0.3">
      <c r="B7" s="40"/>
      <c r="C7" s="42"/>
      <c r="D7" s="43"/>
    </row>
    <row r="8" spans="1:4" ht="13.8" thickBot="1" x14ac:dyDescent="0.3">
      <c r="B8" s="14" t="s">
        <v>9</v>
      </c>
      <c r="C8" s="15">
        <v>9</v>
      </c>
      <c r="D8" s="28">
        <f>(C9+C11+C13)/C8</f>
        <v>1</v>
      </c>
    </row>
    <row r="9" spans="1:4" x14ac:dyDescent="0.25">
      <c r="B9" s="16" t="s">
        <v>77</v>
      </c>
      <c r="C9" s="17">
        <v>3</v>
      </c>
      <c r="D9" s="29"/>
    </row>
    <row r="10" spans="1:4" ht="13.8" customHeight="1" x14ac:dyDescent="0.25">
      <c r="B10" s="18" t="s">
        <v>76</v>
      </c>
      <c r="C10" s="19">
        <v>1</v>
      </c>
      <c r="D10" s="29"/>
    </row>
    <row r="11" spans="1:4" ht="13.8" customHeight="1" x14ac:dyDescent="0.25">
      <c r="B11" s="20" t="s">
        <v>70</v>
      </c>
      <c r="C11" s="21">
        <v>1</v>
      </c>
      <c r="D11" s="29"/>
    </row>
    <row r="12" spans="1:4" ht="13.8" customHeight="1" x14ac:dyDescent="0.25">
      <c r="B12" s="18" t="s">
        <v>69</v>
      </c>
      <c r="C12" s="19">
        <v>5</v>
      </c>
      <c r="D12" s="29"/>
    </row>
    <row r="13" spans="1:4" ht="13.8" customHeight="1" thickBot="1" x14ac:dyDescent="0.3">
      <c r="B13" s="20" t="s">
        <v>70</v>
      </c>
      <c r="C13" s="21">
        <v>5</v>
      </c>
      <c r="D13" s="29"/>
    </row>
    <row r="14" spans="1:4" ht="13.8" customHeight="1" thickBot="1" x14ac:dyDescent="0.3">
      <c r="B14" s="14" t="s">
        <v>65</v>
      </c>
      <c r="C14" s="15">
        <v>102</v>
      </c>
      <c r="D14" s="28">
        <f>(C15+C17+C18+C19+C20)/C14</f>
        <v>1</v>
      </c>
    </row>
    <row r="15" spans="1:4" x14ac:dyDescent="0.25">
      <c r="B15" s="16" t="s">
        <v>77</v>
      </c>
      <c r="C15" s="17">
        <v>95</v>
      </c>
      <c r="D15" s="29"/>
    </row>
    <row r="16" spans="1:4" ht="13.8" customHeight="1" x14ac:dyDescent="0.25">
      <c r="B16" s="18" t="s">
        <v>69</v>
      </c>
      <c r="C16" s="19">
        <v>7</v>
      </c>
      <c r="D16" s="29"/>
    </row>
    <row r="17" spans="2:4" ht="13.8" customHeight="1" x14ac:dyDescent="0.25">
      <c r="B17" s="20" t="s">
        <v>74</v>
      </c>
      <c r="C17" s="21">
        <v>2</v>
      </c>
      <c r="D17" s="29"/>
    </row>
    <row r="18" spans="2:4" ht="13.8" customHeight="1" x14ac:dyDescent="0.25">
      <c r="B18" s="20" t="s">
        <v>70</v>
      </c>
      <c r="C18" s="21">
        <v>1</v>
      </c>
      <c r="D18" s="29"/>
    </row>
    <row r="19" spans="2:4" ht="13.8" customHeight="1" x14ac:dyDescent="0.25">
      <c r="B19" s="20" t="s">
        <v>71</v>
      </c>
      <c r="C19" s="21">
        <v>3</v>
      </c>
      <c r="D19" s="29"/>
    </row>
    <row r="20" spans="2:4" ht="13.8" customHeight="1" thickBot="1" x14ac:dyDescent="0.3">
      <c r="B20" s="20" t="s">
        <v>72</v>
      </c>
      <c r="C20" s="21">
        <v>1</v>
      </c>
      <c r="D20" s="29"/>
    </row>
    <row r="21" spans="2:4" ht="13.8" customHeight="1" thickBot="1" x14ac:dyDescent="0.3">
      <c r="B21" s="14" t="s">
        <v>1</v>
      </c>
      <c r="C21" s="15">
        <v>2755</v>
      </c>
      <c r="D21" s="28">
        <f>(C22+C24+C25+C26+C29+C30+C31+C32+C33-C28)/C21</f>
        <v>0.97604355716878399</v>
      </c>
    </row>
    <row r="22" spans="2:4" x14ac:dyDescent="0.25">
      <c r="B22" s="16" t="s">
        <v>77</v>
      </c>
      <c r="C22" s="17">
        <v>2094</v>
      </c>
      <c r="D22" s="29"/>
    </row>
    <row r="23" spans="2:4" ht="13.8" customHeight="1" x14ac:dyDescent="0.25">
      <c r="B23" s="18" t="s">
        <v>76</v>
      </c>
      <c r="C23" s="19">
        <v>22</v>
      </c>
      <c r="D23" s="29"/>
    </row>
    <row r="24" spans="2:4" ht="13.8" customHeight="1" x14ac:dyDescent="0.25">
      <c r="B24" s="20" t="s">
        <v>73</v>
      </c>
      <c r="C24" s="21">
        <v>3</v>
      </c>
      <c r="D24" s="29"/>
    </row>
    <row r="25" spans="2:4" ht="13.8" customHeight="1" x14ac:dyDescent="0.25">
      <c r="B25" s="20" t="s">
        <v>70</v>
      </c>
      <c r="C25" s="21">
        <v>18</v>
      </c>
      <c r="D25" s="29"/>
    </row>
    <row r="26" spans="2:4" ht="13.8" customHeight="1" x14ac:dyDescent="0.25">
      <c r="B26" s="20" t="s">
        <v>72</v>
      </c>
      <c r="C26" s="21">
        <v>1</v>
      </c>
      <c r="D26" s="29"/>
    </row>
    <row r="27" spans="2:4" ht="13.8" customHeight="1" x14ac:dyDescent="0.25">
      <c r="B27" s="18" t="s">
        <v>69</v>
      </c>
      <c r="C27" s="19">
        <v>639</v>
      </c>
      <c r="D27" s="29"/>
    </row>
    <row r="28" spans="2:4" ht="13.8" customHeight="1" x14ac:dyDescent="0.25">
      <c r="B28" s="20" t="s">
        <v>75</v>
      </c>
      <c r="C28" s="21">
        <v>33</v>
      </c>
      <c r="D28" s="29"/>
    </row>
    <row r="29" spans="2:4" ht="13.8" customHeight="1" x14ac:dyDescent="0.25">
      <c r="B29" s="20" t="s">
        <v>74</v>
      </c>
      <c r="C29" s="21">
        <v>47</v>
      </c>
      <c r="D29" s="29"/>
    </row>
    <row r="30" spans="2:4" ht="13.8" customHeight="1" x14ac:dyDescent="0.25">
      <c r="B30" s="20" t="s">
        <v>73</v>
      </c>
      <c r="C30" s="21">
        <v>133</v>
      </c>
      <c r="D30" s="29"/>
    </row>
    <row r="31" spans="2:4" ht="13.8" customHeight="1" x14ac:dyDescent="0.25">
      <c r="B31" s="20" t="s">
        <v>70</v>
      </c>
      <c r="C31" s="21">
        <v>215</v>
      </c>
      <c r="D31" s="29"/>
    </row>
    <row r="32" spans="2:4" ht="13.8" customHeight="1" x14ac:dyDescent="0.25">
      <c r="B32" s="20" t="s">
        <v>71</v>
      </c>
      <c r="C32" s="21">
        <v>170</v>
      </c>
      <c r="D32" s="29"/>
    </row>
    <row r="33" spans="2:4" ht="13.8" customHeight="1" thickBot="1" x14ac:dyDescent="0.3">
      <c r="B33" s="20" t="s">
        <v>72</v>
      </c>
      <c r="C33" s="21">
        <v>41</v>
      </c>
      <c r="D33" s="29"/>
    </row>
    <row r="34" spans="2:4" ht="13.8" customHeight="1" thickBot="1" x14ac:dyDescent="0.3">
      <c r="B34" s="14" t="s">
        <v>10</v>
      </c>
      <c r="C34" s="15">
        <v>21</v>
      </c>
      <c r="D34" s="28">
        <f>(C35+C37+C38+C39)/C34</f>
        <v>1</v>
      </c>
    </row>
    <row r="35" spans="2:4" x14ac:dyDescent="0.25">
      <c r="B35" s="16" t="s">
        <v>77</v>
      </c>
      <c r="C35" s="17">
        <v>17</v>
      </c>
      <c r="D35" s="29"/>
    </row>
    <row r="36" spans="2:4" ht="13.8" customHeight="1" x14ac:dyDescent="0.25">
      <c r="B36" s="18" t="s">
        <v>69</v>
      </c>
      <c r="C36" s="19">
        <v>4</v>
      </c>
      <c r="D36" s="29"/>
    </row>
    <row r="37" spans="2:4" ht="13.8" customHeight="1" x14ac:dyDescent="0.25">
      <c r="B37" s="20" t="s">
        <v>75</v>
      </c>
      <c r="C37" s="21">
        <v>1</v>
      </c>
      <c r="D37" s="29"/>
    </row>
    <row r="38" spans="2:4" ht="13.8" customHeight="1" x14ac:dyDescent="0.25">
      <c r="B38" s="20" t="s">
        <v>73</v>
      </c>
      <c r="C38" s="21">
        <v>1</v>
      </c>
      <c r="D38" s="29"/>
    </row>
    <row r="39" spans="2:4" ht="13.8" customHeight="1" thickBot="1" x14ac:dyDescent="0.3">
      <c r="B39" s="20" t="s">
        <v>70</v>
      </c>
      <c r="C39" s="21">
        <v>2</v>
      </c>
      <c r="D39" s="29"/>
    </row>
    <row r="40" spans="2:4" ht="13.8" customHeight="1" thickBot="1" x14ac:dyDescent="0.3">
      <c r="B40" s="14" t="s">
        <v>5</v>
      </c>
      <c r="C40" s="15">
        <v>292</v>
      </c>
      <c r="D40" s="28">
        <f>(C41+C44+C45+C46+C47+C48-C43)/C40</f>
        <v>0.99315068493150682</v>
      </c>
    </row>
    <row r="41" spans="2:4" x14ac:dyDescent="0.25">
      <c r="B41" s="16" t="s">
        <v>77</v>
      </c>
      <c r="C41" s="17">
        <v>242</v>
      </c>
      <c r="D41" s="29"/>
    </row>
    <row r="42" spans="2:4" ht="13.8" customHeight="1" x14ac:dyDescent="0.25">
      <c r="B42" s="18" t="s">
        <v>69</v>
      </c>
      <c r="C42" s="19">
        <v>50</v>
      </c>
      <c r="D42" s="29"/>
    </row>
    <row r="43" spans="2:4" ht="13.8" customHeight="1" x14ac:dyDescent="0.25">
      <c r="B43" s="20" t="s">
        <v>75</v>
      </c>
      <c r="C43" s="21">
        <v>1</v>
      </c>
      <c r="D43" s="29"/>
    </row>
    <row r="44" spans="2:4" ht="13.8" customHeight="1" x14ac:dyDescent="0.25">
      <c r="B44" s="20" t="s">
        <v>74</v>
      </c>
      <c r="C44" s="21">
        <v>6</v>
      </c>
      <c r="D44" s="29"/>
    </row>
    <row r="45" spans="2:4" ht="13.8" customHeight="1" x14ac:dyDescent="0.25">
      <c r="B45" s="20" t="s">
        <v>73</v>
      </c>
      <c r="C45" s="21">
        <v>9</v>
      </c>
      <c r="D45" s="29"/>
    </row>
    <row r="46" spans="2:4" ht="13.8" customHeight="1" x14ac:dyDescent="0.25">
      <c r="B46" s="20" t="s">
        <v>70</v>
      </c>
      <c r="C46" s="21">
        <v>17</v>
      </c>
      <c r="D46" s="29"/>
    </row>
    <row r="47" spans="2:4" ht="13.8" customHeight="1" x14ac:dyDescent="0.25">
      <c r="B47" s="20" t="s">
        <v>71</v>
      </c>
      <c r="C47" s="21">
        <v>15</v>
      </c>
      <c r="D47" s="29"/>
    </row>
    <row r="48" spans="2:4" ht="13.8" customHeight="1" thickBot="1" x14ac:dyDescent="0.3">
      <c r="B48" s="20" t="s">
        <v>72</v>
      </c>
      <c r="C48" s="21">
        <v>2</v>
      </c>
      <c r="D48" s="29"/>
    </row>
    <row r="49" spans="2:4" ht="13.8" customHeight="1" thickBot="1" x14ac:dyDescent="0.3">
      <c r="B49" s="14" t="s">
        <v>66</v>
      </c>
      <c r="C49" s="15">
        <v>143</v>
      </c>
      <c r="D49" s="28">
        <f>(C50+C52+C54+C55+C56)/C49</f>
        <v>1</v>
      </c>
    </row>
    <row r="50" spans="2:4" x14ac:dyDescent="0.25">
      <c r="B50" s="16" t="s">
        <v>77</v>
      </c>
      <c r="C50" s="17">
        <v>115</v>
      </c>
      <c r="D50" s="29"/>
    </row>
    <row r="51" spans="2:4" ht="13.8" customHeight="1" x14ac:dyDescent="0.25">
      <c r="B51" s="18" t="s">
        <v>76</v>
      </c>
      <c r="C51" s="19">
        <v>4</v>
      </c>
      <c r="D51" s="29"/>
    </row>
    <row r="52" spans="2:4" ht="13.8" customHeight="1" x14ac:dyDescent="0.25">
      <c r="B52" s="20" t="s">
        <v>70</v>
      </c>
      <c r="C52" s="21">
        <v>4</v>
      </c>
      <c r="D52" s="29"/>
    </row>
    <row r="53" spans="2:4" ht="13.8" customHeight="1" x14ac:dyDescent="0.25">
      <c r="B53" s="18" t="s">
        <v>69</v>
      </c>
      <c r="C53" s="19">
        <v>24</v>
      </c>
      <c r="D53" s="29"/>
    </row>
    <row r="54" spans="2:4" ht="13.8" customHeight="1" x14ac:dyDescent="0.25">
      <c r="B54" s="20" t="s">
        <v>73</v>
      </c>
      <c r="C54" s="21">
        <v>2</v>
      </c>
      <c r="D54" s="29"/>
    </row>
    <row r="55" spans="2:4" ht="13.8" customHeight="1" x14ac:dyDescent="0.25">
      <c r="B55" s="20" t="s">
        <v>70</v>
      </c>
      <c r="C55" s="21">
        <v>18</v>
      </c>
      <c r="D55" s="29"/>
    </row>
    <row r="56" spans="2:4" ht="13.8" customHeight="1" thickBot="1" x14ac:dyDescent="0.3">
      <c r="B56" s="20" t="s">
        <v>71</v>
      </c>
      <c r="C56" s="21">
        <v>4</v>
      </c>
      <c r="D56" s="29"/>
    </row>
    <row r="57" spans="2:4" ht="13.8" customHeight="1" thickBot="1" x14ac:dyDescent="0.3">
      <c r="B57" s="14" t="s">
        <v>7</v>
      </c>
      <c r="C57" s="15">
        <v>17</v>
      </c>
      <c r="D57" s="28">
        <f>(C58+C60)/C57</f>
        <v>1</v>
      </c>
    </row>
    <row r="58" spans="2:4" x14ac:dyDescent="0.25">
      <c r="B58" s="16" t="s">
        <v>77</v>
      </c>
      <c r="C58" s="17">
        <v>16</v>
      </c>
      <c r="D58" s="29"/>
    </row>
    <row r="59" spans="2:4" ht="13.8" customHeight="1" x14ac:dyDescent="0.25">
      <c r="B59" s="18" t="s">
        <v>69</v>
      </c>
      <c r="C59" s="19">
        <v>1</v>
      </c>
      <c r="D59" s="29"/>
    </row>
    <row r="60" spans="2:4" ht="13.8" customHeight="1" thickBot="1" x14ac:dyDescent="0.3">
      <c r="B60" s="20" t="s">
        <v>71</v>
      </c>
      <c r="C60" s="21">
        <v>1</v>
      </c>
      <c r="D60" s="29"/>
    </row>
    <row r="61" spans="2:4" ht="13.8" customHeight="1" thickBot="1" x14ac:dyDescent="0.3">
      <c r="B61" s="14" t="s">
        <v>3</v>
      </c>
      <c r="C61" s="15">
        <v>42</v>
      </c>
      <c r="D61" s="28">
        <f>(C62+C64+C65)/C61</f>
        <v>1</v>
      </c>
    </row>
    <row r="62" spans="2:4" x14ac:dyDescent="0.25">
      <c r="B62" s="16" t="s">
        <v>77</v>
      </c>
      <c r="C62" s="17">
        <v>38</v>
      </c>
      <c r="D62" s="29"/>
    </row>
    <row r="63" spans="2:4" ht="13.8" customHeight="1" x14ac:dyDescent="0.25">
      <c r="B63" s="18" t="s">
        <v>69</v>
      </c>
      <c r="C63" s="19">
        <v>4</v>
      </c>
      <c r="D63" s="29"/>
    </row>
    <row r="64" spans="2:4" ht="13.8" customHeight="1" x14ac:dyDescent="0.25">
      <c r="B64" s="20" t="s">
        <v>73</v>
      </c>
      <c r="C64" s="21">
        <v>3</v>
      </c>
      <c r="D64" s="29"/>
    </row>
    <row r="65" spans="2:4" ht="13.8" customHeight="1" thickBot="1" x14ac:dyDescent="0.3">
      <c r="B65" s="20" t="s">
        <v>71</v>
      </c>
      <c r="C65" s="21">
        <v>1</v>
      </c>
      <c r="D65" s="29"/>
    </row>
    <row r="66" spans="2:4" ht="13.8" customHeight="1" thickBot="1" x14ac:dyDescent="0.3">
      <c r="B66" s="14" t="s">
        <v>61</v>
      </c>
      <c r="C66" s="15">
        <v>9</v>
      </c>
      <c r="D66" s="28">
        <f>(C68)/C66</f>
        <v>1</v>
      </c>
    </row>
    <row r="67" spans="2:4" ht="13.8" customHeight="1" x14ac:dyDescent="0.25">
      <c r="B67" s="18" t="s">
        <v>69</v>
      </c>
      <c r="C67" s="19">
        <v>9</v>
      </c>
      <c r="D67" s="29"/>
    </row>
    <row r="68" spans="2:4" ht="13.8" customHeight="1" thickBot="1" x14ac:dyDescent="0.3">
      <c r="B68" s="20" t="s">
        <v>70</v>
      </c>
      <c r="C68" s="21">
        <v>9</v>
      </c>
      <c r="D68" s="29"/>
    </row>
    <row r="69" spans="2:4" ht="13.8" customHeight="1" thickBot="1" x14ac:dyDescent="0.3">
      <c r="B69" s="14" t="s">
        <v>4</v>
      </c>
      <c r="C69" s="15">
        <v>488</v>
      </c>
      <c r="D69" s="28">
        <f>(C70+C72+C73+C76+C77+C78+C79+C80-C75)/C69</f>
        <v>0.99180327868852458</v>
      </c>
    </row>
    <row r="70" spans="2:4" x14ac:dyDescent="0.25">
      <c r="B70" s="16" t="s">
        <v>77</v>
      </c>
      <c r="C70" s="17">
        <v>385</v>
      </c>
      <c r="D70" s="29"/>
    </row>
    <row r="71" spans="2:4" ht="13.8" customHeight="1" x14ac:dyDescent="0.25">
      <c r="B71" s="18" t="s">
        <v>76</v>
      </c>
      <c r="C71" s="19">
        <v>2</v>
      </c>
      <c r="D71" s="29"/>
    </row>
    <row r="72" spans="2:4" ht="13.8" customHeight="1" x14ac:dyDescent="0.25">
      <c r="B72" s="20" t="s">
        <v>70</v>
      </c>
      <c r="C72" s="21">
        <v>1</v>
      </c>
      <c r="D72" s="29"/>
    </row>
    <row r="73" spans="2:4" ht="13.8" customHeight="1" x14ac:dyDescent="0.25">
      <c r="B73" s="20" t="s">
        <v>72</v>
      </c>
      <c r="C73" s="21">
        <v>1</v>
      </c>
      <c r="D73" s="29"/>
    </row>
    <row r="74" spans="2:4" ht="13.8" customHeight="1" x14ac:dyDescent="0.25">
      <c r="B74" s="18" t="s">
        <v>69</v>
      </c>
      <c r="C74" s="19">
        <v>101</v>
      </c>
      <c r="D74" s="29"/>
    </row>
    <row r="75" spans="2:4" ht="13.8" customHeight="1" x14ac:dyDescent="0.25">
      <c r="B75" s="20" t="s">
        <v>75</v>
      </c>
      <c r="C75" s="21">
        <v>2</v>
      </c>
      <c r="D75" s="29"/>
    </row>
    <row r="76" spans="2:4" ht="13.8" customHeight="1" x14ac:dyDescent="0.25">
      <c r="B76" s="20" t="s">
        <v>74</v>
      </c>
      <c r="C76" s="21">
        <v>4</v>
      </c>
      <c r="D76" s="29"/>
    </row>
    <row r="77" spans="2:4" ht="13.8" customHeight="1" x14ac:dyDescent="0.25">
      <c r="B77" s="20" t="s">
        <v>73</v>
      </c>
      <c r="C77" s="21">
        <v>23</v>
      </c>
      <c r="D77" s="29"/>
    </row>
    <row r="78" spans="2:4" ht="13.8" customHeight="1" x14ac:dyDescent="0.25">
      <c r="B78" s="20" t="s">
        <v>70</v>
      </c>
      <c r="C78" s="21">
        <v>44</v>
      </c>
      <c r="D78" s="29"/>
    </row>
    <row r="79" spans="2:4" ht="13.8" customHeight="1" x14ac:dyDescent="0.25">
      <c r="B79" s="20" t="s">
        <v>71</v>
      </c>
      <c r="C79" s="21">
        <v>26</v>
      </c>
      <c r="D79" s="29"/>
    </row>
    <row r="80" spans="2:4" ht="13.8" customHeight="1" thickBot="1" x14ac:dyDescent="0.3">
      <c r="B80" s="20" t="s">
        <v>72</v>
      </c>
      <c r="C80" s="21">
        <v>2</v>
      </c>
      <c r="D80" s="29"/>
    </row>
    <row r="81" spans="2:4" ht="13.8" customHeight="1" thickBot="1" x14ac:dyDescent="0.3">
      <c r="B81" s="14" t="s">
        <v>64</v>
      </c>
      <c r="C81" s="15">
        <v>21</v>
      </c>
      <c r="D81" s="28">
        <f>(C82+C84+C85)/C81</f>
        <v>1</v>
      </c>
    </row>
    <row r="82" spans="2:4" x14ac:dyDescent="0.25">
      <c r="B82" s="16" t="s">
        <v>77</v>
      </c>
      <c r="C82" s="17">
        <v>18</v>
      </c>
      <c r="D82" s="29"/>
    </row>
    <row r="83" spans="2:4" x14ac:dyDescent="0.25">
      <c r="B83" s="18" t="s">
        <v>69</v>
      </c>
      <c r="C83" s="19">
        <v>3</v>
      </c>
      <c r="D83" s="29"/>
    </row>
    <row r="84" spans="2:4" x14ac:dyDescent="0.25">
      <c r="B84" s="20" t="s">
        <v>70</v>
      </c>
      <c r="C84" s="21">
        <v>2</v>
      </c>
      <c r="D84" s="29"/>
    </row>
    <row r="85" spans="2:4" ht="13.8" thickBot="1" x14ac:dyDescent="0.3">
      <c r="B85" s="20" t="s">
        <v>71</v>
      </c>
      <c r="C85" s="21">
        <v>1</v>
      </c>
      <c r="D85" s="29"/>
    </row>
    <row r="86" spans="2:4" ht="13.8" thickBot="1" x14ac:dyDescent="0.3">
      <c r="B86" s="12" t="s">
        <v>91</v>
      </c>
      <c r="C86" s="10">
        <v>3899</v>
      </c>
      <c r="D86" s="37">
        <f>(C87+C11+C13+C18+C19+C20-C17+C24+C25+C26-C28+C29+C30+C31+C32+C33+C38+C39-C37+C44+C46+C45+C47+C48-C43+C52+C54+C55+C56+C60+C64+C65+C68+C72+C73+C76+C77+C78+C79+C80-C75+C84+C85)/C86</f>
        <v>0.9799948704796102</v>
      </c>
    </row>
    <row r="87" spans="2:4" ht="13.8" thickBot="1" x14ac:dyDescent="0.3">
      <c r="B87" s="13" t="s">
        <v>92</v>
      </c>
      <c r="C87" s="11">
        <f>C9+C15+C22+C35+C41+C50+C58+C62+C70+C82</f>
        <v>3023</v>
      </c>
      <c r="D87" s="38"/>
    </row>
    <row r="88" spans="2:4" x14ac:dyDescent="0.25">
      <c r="B88" s="36" t="s">
        <v>93</v>
      </c>
      <c r="C88" s="36"/>
      <c r="D88" s="36"/>
    </row>
  </sheetData>
  <mergeCells count="5">
    <mergeCell ref="B88:D88"/>
    <mergeCell ref="D86:D87"/>
    <mergeCell ref="B6:B7"/>
    <mergeCell ref="C6:C7"/>
    <mergeCell ref="D6:D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68"/>
  <sheetViews>
    <sheetView topLeftCell="A451" workbookViewId="0">
      <selection activeCell="C485" sqref="C485"/>
    </sheetView>
  </sheetViews>
  <sheetFormatPr baseColWidth="10" defaultRowHeight="13.2" x14ac:dyDescent="0.25"/>
  <cols>
    <col min="2" max="2" width="38.5546875" bestFit="1" customWidth="1"/>
    <col min="3" max="3" width="19.88671875" bestFit="1" customWidth="1"/>
    <col min="4" max="4" width="18.21875" style="27" customWidth="1"/>
  </cols>
  <sheetData>
    <row r="1" spans="1:4" s="6" customFormat="1" ht="15.6" x14ac:dyDescent="0.3">
      <c r="A1" s="2" t="s">
        <v>81</v>
      </c>
      <c r="B1" s="3"/>
      <c r="C1" s="4"/>
      <c r="D1" s="5"/>
    </row>
    <row r="2" spans="1:4" s="6" customFormat="1" ht="15.6" x14ac:dyDescent="0.3">
      <c r="A2" s="2" t="s">
        <v>83</v>
      </c>
      <c r="B2" s="3"/>
      <c r="C2" s="4"/>
      <c r="D2" s="5"/>
    </row>
    <row r="3" spans="1:4" s="6" customFormat="1" ht="15.6" x14ac:dyDescent="0.3">
      <c r="A3" s="7" t="s">
        <v>82</v>
      </c>
      <c r="C3" s="4"/>
      <c r="D3" s="5"/>
    </row>
    <row r="5" spans="1:4" ht="13.8" thickBot="1" x14ac:dyDescent="0.3"/>
    <row r="6" spans="1:4" x14ac:dyDescent="0.25">
      <c r="B6" s="39" t="s">
        <v>83</v>
      </c>
      <c r="C6" s="41" t="s">
        <v>79</v>
      </c>
      <c r="D6" s="37" t="s">
        <v>80</v>
      </c>
    </row>
    <row r="7" spans="1:4" ht="13.8" thickBot="1" x14ac:dyDescent="0.3">
      <c r="B7" s="40"/>
      <c r="C7" s="42"/>
      <c r="D7" s="43"/>
    </row>
    <row r="8" spans="1:4" ht="13.8" thickBot="1" x14ac:dyDescent="0.3">
      <c r="B8" s="14" t="s">
        <v>13</v>
      </c>
      <c r="C8" s="15">
        <v>335</v>
      </c>
      <c r="D8" s="28">
        <f>(C9+C11+C12+C13+C16+C17+C18+C19-C15)/C8</f>
        <v>0.9880597014925373</v>
      </c>
    </row>
    <row r="9" spans="1:4" x14ac:dyDescent="0.25">
      <c r="B9" s="16" t="s">
        <v>77</v>
      </c>
      <c r="C9" s="17">
        <v>195</v>
      </c>
      <c r="D9" s="29"/>
    </row>
    <row r="10" spans="1:4" x14ac:dyDescent="0.25">
      <c r="B10" s="18" t="s">
        <v>76</v>
      </c>
      <c r="C10" s="19">
        <v>25</v>
      </c>
      <c r="D10" s="29"/>
    </row>
    <row r="11" spans="1:4" x14ac:dyDescent="0.25">
      <c r="B11" s="20" t="s">
        <v>73</v>
      </c>
      <c r="C11" s="21">
        <v>5</v>
      </c>
      <c r="D11" s="29"/>
    </row>
    <row r="12" spans="1:4" x14ac:dyDescent="0.25">
      <c r="B12" s="20" t="s">
        <v>71</v>
      </c>
      <c r="C12" s="21">
        <v>13</v>
      </c>
      <c r="D12" s="29"/>
    </row>
    <row r="13" spans="1:4" x14ac:dyDescent="0.25">
      <c r="B13" s="20" t="s">
        <v>72</v>
      </c>
      <c r="C13" s="21">
        <v>7</v>
      </c>
      <c r="D13" s="29"/>
    </row>
    <row r="14" spans="1:4" x14ac:dyDescent="0.25">
      <c r="B14" s="18" t="s">
        <v>69</v>
      </c>
      <c r="C14" s="19">
        <v>115</v>
      </c>
      <c r="D14" s="29"/>
    </row>
    <row r="15" spans="1:4" x14ac:dyDescent="0.25">
      <c r="B15" s="20" t="s">
        <v>75</v>
      </c>
      <c r="C15" s="21">
        <v>2</v>
      </c>
      <c r="D15" s="29"/>
    </row>
    <row r="16" spans="1:4" x14ac:dyDescent="0.25">
      <c r="B16" s="20" t="s">
        <v>74</v>
      </c>
      <c r="C16" s="21">
        <v>14</v>
      </c>
      <c r="D16" s="29"/>
    </row>
    <row r="17" spans="2:4" x14ac:dyDescent="0.25">
      <c r="B17" s="20" t="s">
        <v>73</v>
      </c>
      <c r="C17" s="21">
        <v>58</v>
      </c>
      <c r="D17" s="29"/>
    </row>
    <row r="18" spans="2:4" x14ac:dyDescent="0.25">
      <c r="B18" s="20" t="s">
        <v>71</v>
      </c>
      <c r="C18" s="21">
        <v>14</v>
      </c>
      <c r="D18" s="29"/>
    </row>
    <row r="19" spans="2:4" ht="13.8" thickBot="1" x14ac:dyDescent="0.3">
      <c r="B19" s="20" t="s">
        <v>72</v>
      </c>
      <c r="C19" s="21">
        <v>27</v>
      </c>
      <c r="D19" s="29"/>
    </row>
    <row r="20" spans="2:4" ht="13.8" thickBot="1" x14ac:dyDescent="0.3">
      <c r="B20" s="14" t="s">
        <v>39</v>
      </c>
      <c r="C20" s="15">
        <v>106</v>
      </c>
      <c r="D20" s="28">
        <f>(C21+C23+C24+C27+C28+C29+C30+C31-C26)/C20</f>
        <v>0.98113207547169812</v>
      </c>
    </row>
    <row r="21" spans="2:4" x14ac:dyDescent="0.25">
      <c r="B21" s="16" t="s">
        <v>77</v>
      </c>
      <c r="C21" s="17">
        <v>55</v>
      </c>
      <c r="D21" s="29"/>
    </row>
    <row r="22" spans="2:4" x14ac:dyDescent="0.25">
      <c r="B22" s="18" t="s">
        <v>76</v>
      </c>
      <c r="C22" s="19">
        <v>6</v>
      </c>
      <c r="D22" s="29"/>
    </row>
    <row r="23" spans="2:4" x14ac:dyDescent="0.25">
      <c r="B23" s="20" t="s">
        <v>70</v>
      </c>
      <c r="C23" s="21">
        <v>1</v>
      </c>
      <c r="D23" s="29"/>
    </row>
    <row r="24" spans="2:4" x14ac:dyDescent="0.25">
      <c r="B24" s="20" t="s">
        <v>71</v>
      </c>
      <c r="C24" s="21">
        <v>5</v>
      </c>
      <c r="D24" s="29"/>
    </row>
    <row r="25" spans="2:4" x14ac:dyDescent="0.25">
      <c r="B25" s="18" t="s">
        <v>69</v>
      </c>
      <c r="C25" s="19">
        <v>45</v>
      </c>
      <c r="D25" s="29"/>
    </row>
    <row r="26" spans="2:4" x14ac:dyDescent="0.25">
      <c r="B26" s="20" t="s">
        <v>75</v>
      </c>
      <c r="C26" s="21">
        <v>1</v>
      </c>
      <c r="D26" s="29"/>
    </row>
    <row r="27" spans="2:4" x14ac:dyDescent="0.25">
      <c r="B27" s="20" t="s">
        <v>74</v>
      </c>
      <c r="C27" s="21">
        <v>7</v>
      </c>
      <c r="D27" s="29"/>
    </row>
    <row r="28" spans="2:4" x14ac:dyDescent="0.25">
      <c r="B28" s="20" t="s">
        <v>73</v>
      </c>
      <c r="C28" s="21">
        <v>19</v>
      </c>
      <c r="D28" s="29"/>
    </row>
    <row r="29" spans="2:4" x14ac:dyDescent="0.25">
      <c r="B29" s="20" t="s">
        <v>70</v>
      </c>
      <c r="C29" s="21">
        <v>1</v>
      </c>
      <c r="D29" s="29"/>
    </row>
    <row r="30" spans="2:4" x14ac:dyDescent="0.25">
      <c r="B30" s="20" t="s">
        <v>71</v>
      </c>
      <c r="C30" s="21">
        <v>4</v>
      </c>
      <c r="D30" s="29"/>
    </row>
    <row r="31" spans="2:4" ht="13.8" thickBot="1" x14ac:dyDescent="0.3">
      <c r="B31" s="20" t="s">
        <v>72</v>
      </c>
      <c r="C31" s="21">
        <v>13</v>
      </c>
      <c r="D31" s="29"/>
    </row>
    <row r="32" spans="2:4" ht="13.8" thickBot="1" x14ac:dyDescent="0.3">
      <c r="B32" s="14" t="s">
        <v>9</v>
      </c>
      <c r="C32" s="15">
        <v>225</v>
      </c>
      <c r="D32" s="28">
        <f>(C33+C36+C37+C40+C41+C42+C43-C35-C39)/C32</f>
        <v>0.92</v>
      </c>
    </row>
    <row r="33" spans="2:4" x14ac:dyDescent="0.25">
      <c r="B33" s="16" t="s">
        <v>77</v>
      </c>
      <c r="C33" s="17">
        <v>106</v>
      </c>
      <c r="D33" s="29"/>
    </row>
    <row r="34" spans="2:4" x14ac:dyDescent="0.25">
      <c r="B34" s="18" t="s">
        <v>76</v>
      </c>
      <c r="C34" s="19">
        <v>12</v>
      </c>
      <c r="D34" s="29"/>
    </row>
    <row r="35" spans="2:4" x14ac:dyDescent="0.25">
      <c r="B35" s="20" t="s">
        <v>74</v>
      </c>
      <c r="C35" s="21">
        <v>2</v>
      </c>
      <c r="D35" s="29"/>
    </row>
    <row r="36" spans="2:4" x14ac:dyDescent="0.25">
      <c r="B36" s="20" t="s">
        <v>73</v>
      </c>
      <c r="C36" s="21">
        <v>9</v>
      </c>
      <c r="D36" s="29"/>
    </row>
    <row r="37" spans="2:4" x14ac:dyDescent="0.25">
      <c r="B37" s="20" t="s">
        <v>72</v>
      </c>
      <c r="C37" s="21">
        <v>1</v>
      </c>
      <c r="D37" s="29"/>
    </row>
    <row r="38" spans="2:4" x14ac:dyDescent="0.25">
      <c r="B38" s="18" t="s">
        <v>69</v>
      </c>
      <c r="C38" s="19">
        <v>107</v>
      </c>
      <c r="D38" s="29"/>
    </row>
    <row r="39" spans="2:4" x14ac:dyDescent="0.25">
      <c r="B39" s="20" t="s">
        <v>74</v>
      </c>
      <c r="C39" s="21">
        <v>7</v>
      </c>
      <c r="D39" s="29"/>
    </row>
    <row r="40" spans="2:4" x14ac:dyDescent="0.25">
      <c r="B40" s="20" t="s">
        <v>73</v>
      </c>
      <c r="C40" s="21">
        <v>42</v>
      </c>
      <c r="D40" s="29"/>
    </row>
    <row r="41" spans="2:4" x14ac:dyDescent="0.25">
      <c r="B41" s="20" t="s">
        <v>70</v>
      </c>
      <c r="C41" s="21">
        <v>33</v>
      </c>
      <c r="D41" s="29"/>
    </row>
    <row r="42" spans="2:4" x14ac:dyDescent="0.25">
      <c r="B42" s="20" t="s">
        <v>71</v>
      </c>
      <c r="C42" s="21">
        <v>7</v>
      </c>
      <c r="D42" s="29"/>
    </row>
    <row r="43" spans="2:4" ht="13.8" thickBot="1" x14ac:dyDescent="0.3">
      <c r="B43" s="20" t="s">
        <v>72</v>
      </c>
      <c r="C43" s="21">
        <v>18</v>
      </c>
      <c r="D43" s="29"/>
    </row>
    <row r="44" spans="2:4" ht="13.8" thickBot="1" x14ac:dyDescent="0.3">
      <c r="B44" s="14" t="s">
        <v>23</v>
      </c>
      <c r="C44" s="15">
        <v>62</v>
      </c>
      <c r="D44" s="28">
        <f>(C45+C48+C51+C52+C53+C54+C55-C47-C50)/C44</f>
        <v>0.74193548387096775</v>
      </c>
    </row>
    <row r="45" spans="2:4" x14ac:dyDescent="0.25">
      <c r="B45" s="16" t="s">
        <v>77</v>
      </c>
      <c r="C45" s="17">
        <v>17</v>
      </c>
      <c r="D45" s="29"/>
    </row>
    <row r="46" spans="2:4" x14ac:dyDescent="0.25">
      <c r="B46" s="18" t="s">
        <v>76</v>
      </c>
      <c r="C46" s="19">
        <v>18</v>
      </c>
      <c r="D46" s="29"/>
    </row>
    <row r="47" spans="2:4" x14ac:dyDescent="0.25">
      <c r="B47" s="20" t="s">
        <v>75</v>
      </c>
      <c r="C47" s="21">
        <v>6</v>
      </c>
      <c r="D47" s="29"/>
    </row>
    <row r="48" spans="2:4" x14ac:dyDescent="0.25">
      <c r="B48" s="20" t="s">
        <v>71</v>
      </c>
      <c r="C48" s="21">
        <v>12</v>
      </c>
      <c r="D48" s="29"/>
    </row>
    <row r="49" spans="2:4" x14ac:dyDescent="0.25">
      <c r="B49" s="18" t="s">
        <v>69</v>
      </c>
      <c r="C49" s="19">
        <v>27</v>
      </c>
      <c r="D49" s="29"/>
    </row>
    <row r="50" spans="2:4" x14ac:dyDescent="0.25">
      <c r="B50" s="20" t="s">
        <v>75</v>
      </c>
      <c r="C50" s="21">
        <v>2</v>
      </c>
      <c r="D50" s="29"/>
    </row>
    <row r="51" spans="2:4" x14ac:dyDescent="0.25">
      <c r="B51" s="20" t="s">
        <v>74</v>
      </c>
      <c r="C51" s="21">
        <v>1</v>
      </c>
      <c r="D51" s="29"/>
    </row>
    <row r="52" spans="2:4" x14ac:dyDescent="0.25">
      <c r="B52" s="20" t="s">
        <v>73</v>
      </c>
      <c r="C52" s="21">
        <v>15</v>
      </c>
      <c r="D52" s="29"/>
    </row>
    <row r="53" spans="2:4" x14ac:dyDescent="0.25">
      <c r="B53" s="20" t="s">
        <v>70</v>
      </c>
      <c r="C53" s="21">
        <v>2</v>
      </c>
      <c r="D53" s="29"/>
    </row>
    <row r="54" spans="2:4" x14ac:dyDescent="0.25">
      <c r="B54" s="20" t="s">
        <v>71</v>
      </c>
      <c r="C54" s="21">
        <v>1</v>
      </c>
      <c r="D54" s="29"/>
    </row>
    <row r="55" spans="2:4" ht="13.8" thickBot="1" x14ac:dyDescent="0.3">
      <c r="B55" s="20" t="s">
        <v>72</v>
      </c>
      <c r="C55" s="21">
        <v>6</v>
      </c>
      <c r="D55" s="29"/>
    </row>
    <row r="56" spans="2:4" ht="13.8" thickBot="1" x14ac:dyDescent="0.3">
      <c r="B56" s="14" t="s">
        <v>58</v>
      </c>
      <c r="C56" s="15">
        <v>226</v>
      </c>
      <c r="D56" s="28">
        <f>(C57+C59+C60+C61+C64+C65+C66+C67+C68-C63)/C56</f>
        <v>0.99115044247787609</v>
      </c>
    </row>
    <row r="57" spans="2:4" x14ac:dyDescent="0.25">
      <c r="B57" s="16" t="s">
        <v>77</v>
      </c>
      <c r="C57" s="17">
        <v>94</v>
      </c>
      <c r="D57" s="29"/>
    </row>
    <row r="58" spans="2:4" x14ac:dyDescent="0.25">
      <c r="B58" s="18" t="s">
        <v>76</v>
      </c>
      <c r="C58" s="19">
        <v>13</v>
      </c>
      <c r="D58" s="29"/>
    </row>
    <row r="59" spans="2:4" x14ac:dyDescent="0.25">
      <c r="B59" s="20" t="s">
        <v>73</v>
      </c>
      <c r="C59" s="21">
        <v>2</v>
      </c>
      <c r="D59" s="29"/>
    </row>
    <row r="60" spans="2:4" x14ac:dyDescent="0.25">
      <c r="B60" s="20" t="s">
        <v>71</v>
      </c>
      <c r="C60" s="21">
        <v>4</v>
      </c>
      <c r="D60" s="29"/>
    </row>
    <row r="61" spans="2:4" x14ac:dyDescent="0.25">
      <c r="B61" s="20" t="s">
        <v>72</v>
      </c>
      <c r="C61" s="21">
        <v>7</v>
      </c>
      <c r="D61" s="29"/>
    </row>
    <row r="62" spans="2:4" x14ac:dyDescent="0.25">
      <c r="B62" s="18" t="s">
        <v>69</v>
      </c>
      <c r="C62" s="19">
        <v>119</v>
      </c>
      <c r="D62" s="29"/>
    </row>
    <row r="63" spans="2:4" x14ac:dyDescent="0.25">
      <c r="B63" s="20" t="s">
        <v>75</v>
      </c>
      <c r="C63" s="21">
        <v>1</v>
      </c>
      <c r="D63" s="29"/>
    </row>
    <row r="64" spans="2:4" x14ac:dyDescent="0.25">
      <c r="B64" s="20" t="s">
        <v>74</v>
      </c>
      <c r="C64" s="21">
        <v>26</v>
      </c>
      <c r="D64" s="29"/>
    </row>
    <row r="65" spans="2:4" x14ac:dyDescent="0.25">
      <c r="B65" s="20" t="s">
        <v>73</v>
      </c>
      <c r="C65" s="21">
        <v>49</v>
      </c>
      <c r="D65" s="29"/>
    </row>
    <row r="66" spans="2:4" x14ac:dyDescent="0.25">
      <c r="B66" s="20" t="s">
        <v>70</v>
      </c>
      <c r="C66" s="21">
        <v>30</v>
      </c>
      <c r="D66" s="29"/>
    </row>
    <row r="67" spans="2:4" x14ac:dyDescent="0.25">
      <c r="B67" s="20" t="s">
        <v>71</v>
      </c>
      <c r="C67" s="21">
        <v>3</v>
      </c>
      <c r="D67" s="29"/>
    </row>
    <row r="68" spans="2:4" ht="13.8" thickBot="1" x14ac:dyDescent="0.3">
      <c r="B68" s="20" t="s">
        <v>72</v>
      </c>
      <c r="C68" s="21">
        <v>10</v>
      </c>
      <c r="D68" s="29"/>
    </row>
    <row r="69" spans="2:4" ht="13.8" thickBot="1" x14ac:dyDescent="0.3">
      <c r="B69" s="14" t="s">
        <v>65</v>
      </c>
      <c r="C69" s="15">
        <v>849</v>
      </c>
      <c r="D69" s="28">
        <f>(C70+C72+C73+C74+C75+C78+C79+C80+C81+C82-C77)/C69</f>
        <v>0.99528857479387511</v>
      </c>
    </row>
    <row r="70" spans="2:4" x14ac:dyDescent="0.25">
      <c r="B70" s="16" t="s">
        <v>77</v>
      </c>
      <c r="C70" s="17">
        <v>511</v>
      </c>
      <c r="D70" s="29"/>
    </row>
    <row r="71" spans="2:4" x14ac:dyDescent="0.25">
      <c r="B71" s="18" t="s">
        <v>76</v>
      </c>
      <c r="C71" s="19">
        <v>36</v>
      </c>
      <c r="D71" s="29"/>
    </row>
    <row r="72" spans="2:4" x14ac:dyDescent="0.25">
      <c r="B72" s="20" t="s">
        <v>74</v>
      </c>
      <c r="C72" s="21">
        <v>2</v>
      </c>
      <c r="D72" s="29"/>
    </row>
    <row r="73" spans="2:4" x14ac:dyDescent="0.25">
      <c r="B73" s="20" t="s">
        <v>73</v>
      </c>
      <c r="C73" s="21">
        <v>5</v>
      </c>
      <c r="D73" s="29"/>
    </row>
    <row r="74" spans="2:4" x14ac:dyDescent="0.25">
      <c r="B74" s="20" t="s">
        <v>71</v>
      </c>
      <c r="C74" s="21">
        <v>28</v>
      </c>
      <c r="D74" s="29"/>
    </row>
    <row r="75" spans="2:4" x14ac:dyDescent="0.25">
      <c r="B75" s="20" t="s">
        <v>72</v>
      </c>
      <c r="C75" s="21">
        <v>1</v>
      </c>
      <c r="D75" s="29"/>
    </row>
    <row r="76" spans="2:4" x14ac:dyDescent="0.25">
      <c r="B76" s="18" t="s">
        <v>69</v>
      </c>
      <c r="C76" s="19">
        <v>302</v>
      </c>
      <c r="D76" s="29"/>
    </row>
    <row r="77" spans="2:4" x14ac:dyDescent="0.25">
      <c r="B77" s="20" t="s">
        <v>75</v>
      </c>
      <c r="C77" s="21">
        <v>2</v>
      </c>
      <c r="D77" s="29"/>
    </row>
    <row r="78" spans="2:4" x14ac:dyDescent="0.25">
      <c r="B78" s="20" t="s">
        <v>74</v>
      </c>
      <c r="C78" s="21">
        <v>51</v>
      </c>
      <c r="D78" s="29"/>
    </row>
    <row r="79" spans="2:4" x14ac:dyDescent="0.25">
      <c r="B79" s="20" t="s">
        <v>73</v>
      </c>
      <c r="C79" s="21">
        <v>120</v>
      </c>
      <c r="D79" s="29"/>
    </row>
    <row r="80" spans="2:4" x14ac:dyDescent="0.25">
      <c r="B80" s="20" t="s">
        <v>70</v>
      </c>
      <c r="C80" s="21">
        <v>42</v>
      </c>
      <c r="D80" s="29"/>
    </row>
    <row r="81" spans="2:4" x14ac:dyDescent="0.25">
      <c r="B81" s="20" t="s">
        <v>71</v>
      </c>
      <c r="C81" s="21">
        <v>63</v>
      </c>
      <c r="D81" s="29"/>
    </row>
    <row r="82" spans="2:4" ht="13.8" thickBot="1" x14ac:dyDescent="0.3">
      <c r="B82" s="20" t="s">
        <v>72</v>
      </c>
      <c r="C82" s="21">
        <v>24</v>
      </c>
      <c r="D82" s="29"/>
    </row>
    <row r="83" spans="2:4" ht="13.8" thickBot="1" x14ac:dyDescent="0.3">
      <c r="B83" s="14" t="s">
        <v>1</v>
      </c>
      <c r="C83" s="15">
        <v>7625</v>
      </c>
      <c r="D83" s="28">
        <f>(C84+C87+C88+C89+C90+C91+C94+C96+C95+C97+C98-C86-C93)/C83</f>
        <v>0.97298360655737703</v>
      </c>
    </row>
    <row r="84" spans="2:4" x14ac:dyDescent="0.25">
      <c r="B84" s="16" t="s">
        <v>77</v>
      </c>
      <c r="C84" s="17">
        <v>5099</v>
      </c>
      <c r="D84" s="29"/>
    </row>
    <row r="85" spans="2:4" x14ac:dyDescent="0.25">
      <c r="B85" s="18" t="s">
        <v>76</v>
      </c>
      <c r="C85" s="19">
        <v>205</v>
      </c>
      <c r="D85" s="29"/>
    </row>
    <row r="86" spans="2:4" x14ac:dyDescent="0.25">
      <c r="B86" s="20" t="s">
        <v>75</v>
      </c>
      <c r="C86" s="21">
        <v>1</v>
      </c>
      <c r="D86" s="29"/>
    </row>
    <row r="87" spans="2:4" x14ac:dyDescent="0.25">
      <c r="B87" s="20" t="s">
        <v>74</v>
      </c>
      <c r="C87" s="21">
        <v>3</v>
      </c>
      <c r="D87" s="29"/>
    </row>
    <row r="88" spans="2:4" x14ac:dyDescent="0.25">
      <c r="B88" s="20" t="s">
        <v>73</v>
      </c>
      <c r="C88" s="21">
        <v>57</v>
      </c>
      <c r="D88" s="29"/>
    </row>
    <row r="89" spans="2:4" x14ac:dyDescent="0.25">
      <c r="B89" s="20" t="s">
        <v>70</v>
      </c>
      <c r="C89" s="21">
        <v>6</v>
      </c>
      <c r="D89" s="29"/>
    </row>
    <row r="90" spans="2:4" x14ac:dyDescent="0.25">
      <c r="B90" s="20" t="s">
        <v>71</v>
      </c>
      <c r="C90" s="21">
        <v>92</v>
      </c>
      <c r="D90" s="29"/>
    </row>
    <row r="91" spans="2:4" x14ac:dyDescent="0.25">
      <c r="B91" s="20" t="s">
        <v>72</v>
      </c>
      <c r="C91" s="21">
        <v>46</v>
      </c>
      <c r="D91" s="29"/>
    </row>
    <row r="92" spans="2:4" x14ac:dyDescent="0.25">
      <c r="B92" s="18" t="s">
        <v>69</v>
      </c>
      <c r="C92" s="19">
        <v>2321</v>
      </c>
      <c r="D92" s="29"/>
    </row>
    <row r="93" spans="2:4" x14ac:dyDescent="0.25">
      <c r="B93" s="20" t="s">
        <v>75</v>
      </c>
      <c r="C93" s="21">
        <v>102</v>
      </c>
      <c r="D93" s="29"/>
    </row>
    <row r="94" spans="2:4" x14ac:dyDescent="0.25">
      <c r="B94" s="20" t="s">
        <v>74</v>
      </c>
      <c r="C94" s="21">
        <v>414</v>
      </c>
      <c r="D94" s="29"/>
    </row>
    <row r="95" spans="2:4" x14ac:dyDescent="0.25">
      <c r="B95" s="20" t="s">
        <v>73</v>
      </c>
      <c r="C95" s="21">
        <v>764</v>
      </c>
      <c r="D95" s="29"/>
    </row>
    <row r="96" spans="2:4" x14ac:dyDescent="0.25">
      <c r="B96" s="20" t="s">
        <v>70</v>
      </c>
      <c r="C96" s="21">
        <v>263</v>
      </c>
      <c r="D96" s="29"/>
    </row>
    <row r="97" spans="2:4" x14ac:dyDescent="0.25">
      <c r="B97" s="20" t="s">
        <v>71</v>
      </c>
      <c r="C97" s="21">
        <v>534</v>
      </c>
      <c r="D97" s="29"/>
    </row>
    <row r="98" spans="2:4" ht="13.8" thickBot="1" x14ac:dyDescent="0.3">
      <c r="B98" s="20" t="s">
        <v>72</v>
      </c>
      <c r="C98" s="21">
        <v>244</v>
      </c>
      <c r="D98" s="29"/>
    </row>
    <row r="99" spans="2:4" ht="13.8" thickBot="1" x14ac:dyDescent="0.3">
      <c r="B99" s="14" t="s">
        <v>10</v>
      </c>
      <c r="C99" s="15">
        <v>989</v>
      </c>
      <c r="D99" s="28">
        <f>(C100+C102+C103+C104+C105+C108+C109+C110+C111+C112-C107)/C99</f>
        <v>0.97573306370070778</v>
      </c>
    </row>
    <row r="100" spans="2:4" x14ac:dyDescent="0.25">
      <c r="B100" s="16" t="s">
        <v>77</v>
      </c>
      <c r="C100" s="17">
        <v>592</v>
      </c>
      <c r="D100" s="29"/>
    </row>
    <row r="101" spans="2:4" x14ac:dyDescent="0.25">
      <c r="B101" s="18" t="s">
        <v>76</v>
      </c>
      <c r="C101" s="19">
        <v>29</v>
      </c>
      <c r="D101" s="29"/>
    </row>
    <row r="102" spans="2:4" x14ac:dyDescent="0.25">
      <c r="B102" s="20" t="s">
        <v>74</v>
      </c>
      <c r="C102" s="21">
        <v>2</v>
      </c>
      <c r="D102" s="29"/>
    </row>
    <row r="103" spans="2:4" x14ac:dyDescent="0.25">
      <c r="B103" s="20" t="s">
        <v>73</v>
      </c>
      <c r="C103" s="21">
        <v>7</v>
      </c>
      <c r="D103" s="29"/>
    </row>
    <row r="104" spans="2:4" x14ac:dyDescent="0.25">
      <c r="B104" s="20" t="s">
        <v>71</v>
      </c>
      <c r="C104" s="21">
        <v>16</v>
      </c>
      <c r="D104" s="29"/>
    </row>
    <row r="105" spans="2:4" x14ac:dyDescent="0.25">
      <c r="B105" s="20" t="s">
        <v>72</v>
      </c>
      <c r="C105" s="21">
        <v>4</v>
      </c>
      <c r="D105" s="29"/>
    </row>
    <row r="106" spans="2:4" x14ac:dyDescent="0.25">
      <c r="B106" s="18" t="s">
        <v>69</v>
      </c>
      <c r="C106" s="19">
        <v>368</v>
      </c>
      <c r="D106" s="29"/>
    </row>
    <row r="107" spans="2:4" x14ac:dyDescent="0.25">
      <c r="B107" s="20" t="s">
        <v>75</v>
      </c>
      <c r="C107" s="21">
        <v>12</v>
      </c>
      <c r="D107" s="29"/>
    </row>
    <row r="108" spans="2:4" x14ac:dyDescent="0.25">
      <c r="B108" s="20" t="s">
        <v>74</v>
      </c>
      <c r="C108" s="21">
        <v>74</v>
      </c>
      <c r="D108" s="29"/>
    </row>
    <row r="109" spans="2:4" x14ac:dyDescent="0.25">
      <c r="B109" s="20" t="s">
        <v>73</v>
      </c>
      <c r="C109" s="21">
        <v>124</v>
      </c>
      <c r="D109" s="29"/>
    </row>
    <row r="110" spans="2:4" x14ac:dyDescent="0.25">
      <c r="B110" s="20" t="s">
        <v>70</v>
      </c>
      <c r="C110" s="21">
        <v>42</v>
      </c>
      <c r="D110" s="29"/>
    </row>
    <row r="111" spans="2:4" x14ac:dyDescent="0.25">
      <c r="B111" s="20" t="s">
        <v>71</v>
      </c>
      <c r="C111" s="21">
        <v>30</v>
      </c>
      <c r="D111" s="29"/>
    </row>
    <row r="112" spans="2:4" ht="13.8" thickBot="1" x14ac:dyDescent="0.3">
      <c r="B112" s="20" t="s">
        <v>72</v>
      </c>
      <c r="C112" s="21">
        <v>86</v>
      </c>
      <c r="D112" s="29"/>
    </row>
    <row r="113" spans="2:4" ht="13.8" thickBot="1" x14ac:dyDescent="0.3">
      <c r="B113" s="14" t="s">
        <v>46</v>
      </c>
      <c r="C113" s="15">
        <v>13</v>
      </c>
      <c r="D113" s="28">
        <f>(C114+C116+C118+C119)/C113</f>
        <v>1</v>
      </c>
    </row>
    <row r="114" spans="2:4" x14ac:dyDescent="0.25">
      <c r="B114" s="16" t="s">
        <v>77</v>
      </c>
      <c r="C114" s="17">
        <v>8</v>
      </c>
      <c r="D114" s="29"/>
    </row>
    <row r="115" spans="2:4" x14ac:dyDescent="0.25">
      <c r="B115" s="18" t="s">
        <v>76</v>
      </c>
      <c r="C115" s="19">
        <v>2</v>
      </c>
      <c r="D115" s="29"/>
    </row>
    <row r="116" spans="2:4" x14ac:dyDescent="0.25">
      <c r="B116" s="20" t="s">
        <v>71</v>
      </c>
      <c r="C116" s="21">
        <v>2</v>
      </c>
      <c r="D116" s="29"/>
    </row>
    <row r="117" spans="2:4" x14ac:dyDescent="0.25">
      <c r="B117" s="18" t="s">
        <v>69</v>
      </c>
      <c r="C117" s="19">
        <v>3</v>
      </c>
      <c r="D117" s="29"/>
    </row>
    <row r="118" spans="2:4" x14ac:dyDescent="0.25">
      <c r="B118" s="20" t="s">
        <v>74</v>
      </c>
      <c r="C118" s="21">
        <v>1</v>
      </c>
      <c r="D118" s="29"/>
    </row>
    <row r="119" spans="2:4" ht="13.8" thickBot="1" x14ac:dyDescent="0.3">
      <c r="B119" s="20" t="s">
        <v>72</v>
      </c>
      <c r="C119" s="21">
        <v>2</v>
      </c>
      <c r="D119" s="29"/>
    </row>
    <row r="120" spans="2:4" ht="13.8" thickBot="1" x14ac:dyDescent="0.3">
      <c r="B120" s="14" t="s">
        <v>5</v>
      </c>
      <c r="C120" s="15">
        <v>1485</v>
      </c>
      <c r="D120" s="28">
        <f>(C121+C123+C124+C125+C126+C129+C130+C131+C132+C133-C128)/C120</f>
        <v>0.97979797979797978</v>
      </c>
    </row>
    <row r="121" spans="2:4" x14ac:dyDescent="0.25">
      <c r="B121" s="16" t="s">
        <v>77</v>
      </c>
      <c r="C121" s="17">
        <v>830</v>
      </c>
      <c r="D121" s="29"/>
    </row>
    <row r="122" spans="2:4" x14ac:dyDescent="0.25">
      <c r="B122" s="18" t="s">
        <v>76</v>
      </c>
      <c r="C122" s="19">
        <v>42</v>
      </c>
      <c r="D122" s="29"/>
    </row>
    <row r="123" spans="2:4" x14ac:dyDescent="0.25">
      <c r="B123" s="20" t="s">
        <v>74</v>
      </c>
      <c r="C123" s="21">
        <v>2</v>
      </c>
      <c r="D123" s="29"/>
    </row>
    <row r="124" spans="2:4" x14ac:dyDescent="0.25">
      <c r="B124" s="20" t="s">
        <v>73</v>
      </c>
      <c r="C124" s="21">
        <v>14</v>
      </c>
      <c r="D124" s="29"/>
    </row>
    <row r="125" spans="2:4" x14ac:dyDescent="0.25">
      <c r="B125" s="20" t="s">
        <v>71</v>
      </c>
      <c r="C125" s="21">
        <v>20</v>
      </c>
      <c r="D125" s="29"/>
    </row>
    <row r="126" spans="2:4" x14ac:dyDescent="0.25">
      <c r="B126" s="20" t="s">
        <v>72</v>
      </c>
      <c r="C126" s="21">
        <v>6</v>
      </c>
      <c r="D126" s="29"/>
    </row>
    <row r="127" spans="2:4" x14ac:dyDescent="0.25">
      <c r="B127" s="18" t="s">
        <v>69</v>
      </c>
      <c r="C127" s="19">
        <v>613</v>
      </c>
      <c r="D127" s="29"/>
    </row>
    <row r="128" spans="2:4" x14ac:dyDescent="0.25">
      <c r="B128" s="20" t="s">
        <v>75</v>
      </c>
      <c r="C128" s="21">
        <v>15</v>
      </c>
      <c r="D128" s="29"/>
    </row>
    <row r="129" spans="2:4" x14ac:dyDescent="0.25">
      <c r="B129" s="20" t="s">
        <v>74</v>
      </c>
      <c r="C129" s="21">
        <v>68</v>
      </c>
      <c r="D129" s="29"/>
    </row>
    <row r="130" spans="2:4" x14ac:dyDescent="0.25">
      <c r="B130" s="20" t="s">
        <v>73</v>
      </c>
      <c r="C130" s="21">
        <v>174</v>
      </c>
      <c r="D130" s="29"/>
    </row>
    <row r="131" spans="2:4" x14ac:dyDescent="0.25">
      <c r="B131" s="20" t="s">
        <v>70</v>
      </c>
      <c r="C131" s="21">
        <v>193</v>
      </c>
      <c r="D131" s="29"/>
    </row>
    <row r="132" spans="2:4" x14ac:dyDescent="0.25">
      <c r="B132" s="20" t="s">
        <v>71</v>
      </c>
      <c r="C132" s="21">
        <v>120</v>
      </c>
      <c r="D132" s="29"/>
    </row>
    <row r="133" spans="2:4" ht="13.8" thickBot="1" x14ac:dyDescent="0.3">
      <c r="B133" s="20" t="s">
        <v>72</v>
      </c>
      <c r="C133" s="21">
        <v>43</v>
      </c>
      <c r="D133" s="29"/>
    </row>
    <row r="134" spans="2:4" ht="13.8" thickBot="1" x14ac:dyDescent="0.3">
      <c r="B134" s="14" t="s">
        <v>59</v>
      </c>
      <c r="C134" s="15">
        <v>22</v>
      </c>
      <c r="D134" s="28">
        <f>(C135+C137+C139+C140+C141)/C134</f>
        <v>1</v>
      </c>
    </row>
    <row r="135" spans="2:4" x14ac:dyDescent="0.25">
      <c r="B135" s="16" t="s">
        <v>77</v>
      </c>
      <c r="C135" s="17">
        <v>10</v>
      </c>
      <c r="D135" s="29"/>
    </row>
    <row r="136" spans="2:4" x14ac:dyDescent="0.25">
      <c r="B136" s="18" t="s">
        <v>76</v>
      </c>
      <c r="C136" s="19">
        <v>1</v>
      </c>
      <c r="D136" s="29"/>
    </row>
    <row r="137" spans="2:4" x14ac:dyDescent="0.25">
      <c r="B137" s="20" t="s">
        <v>71</v>
      </c>
      <c r="C137" s="21">
        <v>1</v>
      </c>
      <c r="D137" s="29"/>
    </row>
    <row r="138" spans="2:4" x14ac:dyDescent="0.25">
      <c r="B138" s="18" t="s">
        <v>69</v>
      </c>
      <c r="C138" s="19">
        <v>11</v>
      </c>
      <c r="D138" s="29"/>
    </row>
    <row r="139" spans="2:4" x14ac:dyDescent="0.25">
      <c r="B139" s="20" t="s">
        <v>74</v>
      </c>
      <c r="C139" s="21">
        <v>2</v>
      </c>
      <c r="D139" s="29"/>
    </row>
    <row r="140" spans="2:4" x14ac:dyDescent="0.25">
      <c r="B140" s="20" t="s">
        <v>73</v>
      </c>
      <c r="C140" s="21">
        <v>7</v>
      </c>
      <c r="D140" s="29"/>
    </row>
    <row r="141" spans="2:4" ht="13.8" thickBot="1" x14ac:dyDescent="0.3">
      <c r="B141" s="20" t="s">
        <v>71</v>
      </c>
      <c r="C141" s="21">
        <v>2</v>
      </c>
      <c r="D141" s="29"/>
    </row>
    <row r="142" spans="2:4" ht="13.8" thickBot="1" x14ac:dyDescent="0.3">
      <c r="B142" s="14" t="s">
        <v>66</v>
      </c>
      <c r="C142" s="15">
        <v>1087</v>
      </c>
      <c r="D142" s="28">
        <f>(C143+C145+C146+C147+C148+C151+C152+C153+C154+C155-C150)/C142</f>
        <v>0.9779208831646734</v>
      </c>
    </row>
    <row r="143" spans="2:4" x14ac:dyDescent="0.25">
      <c r="B143" s="16" t="s">
        <v>77</v>
      </c>
      <c r="C143" s="17">
        <v>701</v>
      </c>
      <c r="D143" s="29"/>
    </row>
    <row r="144" spans="2:4" x14ac:dyDescent="0.25">
      <c r="B144" s="18" t="s">
        <v>76</v>
      </c>
      <c r="C144" s="19">
        <v>12</v>
      </c>
      <c r="D144" s="29"/>
    </row>
    <row r="145" spans="2:4" x14ac:dyDescent="0.25">
      <c r="B145" s="20" t="s">
        <v>74</v>
      </c>
      <c r="C145" s="21">
        <v>1</v>
      </c>
      <c r="D145" s="29"/>
    </row>
    <row r="146" spans="2:4" x14ac:dyDescent="0.25">
      <c r="B146" s="20" t="s">
        <v>73</v>
      </c>
      <c r="C146" s="21">
        <v>1</v>
      </c>
      <c r="D146" s="29"/>
    </row>
    <row r="147" spans="2:4" x14ac:dyDescent="0.25">
      <c r="B147" s="20" t="s">
        <v>71</v>
      </c>
      <c r="C147" s="21">
        <v>7</v>
      </c>
      <c r="D147" s="29"/>
    </row>
    <row r="148" spans="2:4" x14ac:dyDescent="0.25">
      <c r="B148" s="20" t="s">
        <v>72</v>
      </c>
      <c r="C148" s="21">
        <v>3</v>
      </c>
      <c r="D148" s="29"/>
    </row>
    <row r="149" spans="2:4" x14ac:dyDescent="0.25">
      <c r="B149" s="18" t="s">
        <v>69</v>
      </c>
      <c r="C149" s="19">
        <v>374</v>
      </c>
      <c r="D149" s="29"/>
    </row>
    <row r="150" spans="2:4" x14ac:dyDescent="0.25">
      <c r="B150" s="20" t="s">
        <v>75</v>
      </c>
      <c r="C150" s="21">
        <v>12</v>
      </c>
      <c r="D150" s="29"/>
    </row>
    <row r="151" spans="2:4" x14ac:dyDescent="0.25">
      <c r="B151" s="20" t="s">
        <v>74</v>
      </c>
      <c r="C151" s="21">
        <v>58</v>
      </c>
      <c r="D151" s="29"/>
    </row>
    <row r="152" spans="2:4" x14ac:dyDescent="0.25">
      <c r="B152" s="20" t="s">
        <v>73</v>
      </c>
      <c r="C152" s="21">
        <v>130</v>
      </c>
      <c r="D152" s="29"/>
    </row>
    <row r="153" spans="2:4" x14ac:dyDescent="0.25">
      <c r="B153" s="20" t="s">
        <v>70</v>
      </c>
      <c r="C153" s="21">
        <v>57</v>
      </c>
      <c r="D153" s="29"/>
    </row>
    <row r="154" spans="2:4" x14ac:dyDescent="0.25">
      <c r="B154" s="20" t="s">
        <v>71</v>
      </c>
      <c r="C154" s="21">
        <v>81</v>
      </c>
      <c r="D154" s="29"/>
    </row>
    <row r="155" spans="2:4" ht="13.8" thickBot="1" x14ac:dyDescent="0.3">
      <c r="B155" s="20" t="s">
        <v>72</v>
      </c>
      <c r="C155" s="21">
        <v>36</v>
      </c>
      <c r="D155" s="29"/>
    </row>
    <row r="156" spans="2:4" ht="13.8" thickBot="1" x14ac:dyDescent="0.3">
      <c r="B156" s="14" t="s">
        <v>33</v>
      </c>
      <c r="C156" s="15">
        <v>51</v>
      </c>
      <c r="D156" s="28">
        <f>(C157+C159+C161+C162+C163+C164)/C156</f>
        <v>1</v>
      </c>
    </row>
    <row r="157" spans="2:4" x14ac:dyDescent="0.25">
      <c r="B157" s="16" t="s">
        <v>77</v>
      </c>
      <c r="C157" s="17">
        <v>19</v>
      </c>
      <c r="D157" s="29"/>
    </row>
    <row r="158" spans="2:4" x14ac:dyDescent="0.25">
      <c r="B158" s="18" t="s">
        <v>76</v>
      </c>
      <c r="C158" s="19">
        <v>5</v>
      </c>
      <c r="D158" s="29"/>
    </row>
    <row r="159" spans="2:4" x14ac:dyDescent="0.25">
      <c r="B159" s="20" t="s">
        <v>71</v>
      </c>
      <c r="C159" s="21">
        <v>5</v>
      </c>
      <c r="D159" s="29"/>
    </row>
    <row r="160" spans="2:4" x14ac:dyDescent="0.25">
      <c r="B160" s="18" t="s">
        <v>69</v>
      </c>
      <c r="C160" s="19">
        <v>27</v>
      </c>
      <c r="D160" s="29"/>
    </row>
    <row r="161" spans="2:4" x14ac:dyDescent="0.25">
      <c r="B161" s="20" t="s">
        <v>73</v>
      </c>
      <c r="C161" s="21">
        <v>15</v>
      </c>
      <c r="D161" s="29"/>
    </row>
    <row r="162" spans="2:4" x14ac:dyDescent="0.25">
      <c r="B162" s="20" t="s">
        <v>70</v>
      </c>
      <c r="C162" s="21">
        <v>2</v>
      </c>
      <c r="D162" s="29"/>
    </row>
    <row r="163" spans="2:4" x14ac:dyDescent="0.25">
      <c r="B163" s="20" t="s">
        <v>71</v>
      </c>
      <c r="C163" s="21">
        <v>4</v>
      </c>
      <c r="D163" s="29"/>
    </row>
    <row r="164" spans="2:4" ht="13.8" thickBot="1" x14ac:dyDescent="0.3">
      <c r="B164" s="20" t="s">
        <v>72</v>
      </c>
      <c r="C164" s="21">
        <v>6</v>
      </c>
      <c r="D164" s="29"/>
    </row>
    <row r="165" spans="2:4" ht="13.8" thickBot="1" x14ac:dyDescent="0.3">
      <c r="B165" s="14" t="s">
        <v>7</v>
      </c>
      <c r="C165" s="15">
        <v>494</v>
      </c>
      <c r="D165" s="28">
        <f>(C166+C168+C169+C170+C171+C174+C175+C176+C177+C178-C173)/C165</f>
        <v>0.98380566801619429</v>
      </c>
    </row>
    <row r="166" spans="2:4" x14ac:dyDescent="0.25">
      <c r="B166" s="16" t="s">
        <v>77</v>
      </c>
      <c r="C166" s="17">
        <v>229</v>
      </c>
      <c r="D166" s="29"/>
    </row>
    <row r="167" spans="2:4" x14ac:dyDescent="0.25">
      <c r="B167" s="18" t="s">
        <v>76</v>
      </c>
      <c r="C167" s="19">
        <v>11</v>
      </c>
      <c r="D167" s="29"/>
    </row>
    <row r="168" spans="2:4" x14ac:dyDescent="0.25">
      <c r="B168" s="20" t="s">
        <v>74</v>
      </c>
      <c r="C168" s="21">
        <v>1</v>
      </c>
      <c r="D168" s="29"/>
    </row>
    <row r="169" spans="2:4" x14ac:dyDescent="0.25">
      <c r="B169" s="20" t="s">
        <v>73</v>
      </c>
      <c r="C169" s="21">
        <v>1</v>
      </c>
      <c r="D169" s="29"/>
    </row>
    <row r="170" spans="2:4" x14ac:dyDescent="0.25">
      <c r="B170" s="20" t="s">
        <v>71</v>
      </c>
      <c r="C170" s="21">
        <v>8</v>
      </c>
      <c r="D170" s="29"/>
    </row>
    <row r="171" spans="2:4" x14ac:dyDescent="0.25">
      <c r="B171" s="20" t="s">
        <v>72</v>
      </c>
      <c r="C171" s="21">
        <v>1</v>
      </c>
      <c r="D171" s="29"/>
    </row>
    <row r="172" spans="2:4" x14ac:dyDescent="0.25">
      <c r="B172" s="18" t="s">
        <v>69</v>
      </c>
      <c r="C172" s="19">
        <v>254</v>
      </c>
      <c r="D172" s="29"/>
    </row>
    <row r="173" spans="2:4" x14ac:dyDescent="0.25">
      <c r="B173" s="20" t="s">
        <v>75</v>
      </c>
      <c r="C173" s="21">
        <v>4</v>
      </c>
      <c r="D173" s="29"/>
    </row>
    <row r="174" spans="2:4" x14ac:dyDescent="0.25">
      <c r="B174" s="20" t="s">
        <v>74</v>
      </c>
      <c r="C174" s="21">
        <v>55</v>
      </c>
      <c r="D174" s="29"/>
    </row>
    <row r="175" spans="2:4" x14ac:dyDescent="0.25">
      <c r="B175" s="20" t="s">
        <v>73</v>
      </c>
      <c r="C175" s="21">
        <v>85</v>
      </c>
      <c r="D175" s="29"/>
    </row>
    <row r="176" spans="2:4" x14ac:dyDescent="0.25">
      <c r="B176" s="20" t="s">
        <v>70</v>
      </c>
      <c r="C176" s="21">
        <v>59</v>
      </c>
      <c r="D176" s="29"/>
    </row>
    <row r="177" spans="2:4" x14ac:dyDescent="0.25">
      <c r="B177" s="20" t="s">
        <v>71</v>
      </c>
      <c r="C177" s="21">
        <v>25</v>
      </c>
      <c r="D177" s="29"/>
    </row>
    <row r="178" spans="2:4" ht="13.8" thickBot="1" x14ac:dyDescent="0.3">
      <c r="B178" s="20" t="s">
        <v>72</v>
      </c>
      <c r="C178" s="21">
        <v>26</v>
      </c>
      <c r="D178" s="29"/>
    </row>
    <row r="179" spans="2:4" ht="13.8" thickBot="1" x14ac:dyDescent="0.3">
      <c r="B179" s="14" t="s">
        <v>12</v>
      </c>
      <c r="C179" s="15">
        <v>417</v>
      </c>
      <c r="D179" s="28">
        <f>(C180+C182+C183+C184+C185+C188+C189+C190+C191+C192-C187)/C179</f>
        <v>0.97122302158273377</v>
      </c>
    </row>
    <row r="180" spans="2:4" x14ac:dyDescent="0.25">
      <c r="B180" s="16" t="s">
        <v>77</v>
      </c>
      <c r="C180" s="17">
        <v>234</v>
      </c>
      <c r="D180" s="29"/>
    </row>
    <row r="181" spans="2:4" x14ac:dyDescent="0.25">
      <c r="B181" s="18" t="s">
        <v>76</v>
      </c>
      <c r="C181" s="19">
        <v>24</v>
      </c>
      <c r="D181" s="29"/>
    </row>
    <row r="182" spans="2:4" x14ac:dyDescent="0.25">
      <c r="B182" s="20" t="s">
        <v>74</v>
      </c>
      <c r="C182" s="21">
        <v>3</v>
      </c>
      <c r="D182" s="29"/>
    </row>
    <row r="183" spans="2:4" x14ac:dyDescent="0.25">
      <c r="B183" s="20" t="s">
        <v>73</v>
      </c>
      <c r="C183" s="21">
        <v>4</v>
      </c>
      <c r="D183" s="29"/>
    </row>
    <row r="184" spans="2:4" x14ac:dyDescent="0.25">
      <c r="B184" s="20" t="s">
        <v>71</v>
      </c>
      <c r="C184" s="21">
        <v>4</v>
      </c>
      <c r="D184" s="29"/>
    </row>
    <row r="185" spans="2:4" x14ac:dyDescent="0.25">
      <c r="B185" s="20" t="s">
        <v>72</v>
      </c>
      <c r="C185" s="21">
        <v>13</v>
      </c>
      <c r="D185" s="29"/>
    </row>
    <row r="186" spans="2:4" x14ac:dyDescent="0.25">
      <c r="B186" s="18" t="s">
        <v>69</v>
      </c>
      <c r="C186" s="19">
        <v>159</v>
      </c>
      <c r="D186" s="29"/>
    </row>
    <row r="187" spans="2:4" x14ac:dyDescent="0.25">
      <c r="B187" s="20" t="s">
        <v>75</v>
      </c>
      <c r="C187" s="21">
        <v>6</v>
      </c>
      <c r="D187" s="29"/>
    </row>
    <row r="188" spans="2:4" x14ac:dyDescent="0.25">
      <c r="B188" s="20" t="s">
        <v>74</v>
      </c>
      <c r="C188" s="21">
        <v>33</v>
      </c>
      <c r="D188" s="29"/>
    </row>
    <row r="189" spans="2:4" x14ac:dyDescent="0.25">
      <c r="B189" s="20" t="s">
        <v>73</v>
      </c>
      <c r="C189" s="21">
        <v>55</v>
      </c>
      <c r="D189" s="29"/>
    </row>
    <row r="190" spans="2:4" x14ac:dyDescent="0.25">
      <c r="B190" s="20" t="s">
        <v>70</v>
      </c>
      <c r="C190" s="21">
        <v>19</v>
      </c>
      <c r="D190" s="29"/>
    </row>
    <row r="191" spans="2:4" x14ac:dyDescent="0.25">
      <c r="B191" s="20" t="s">
        <v>71</v>
      </c>
      <c r="C191" s="21">
        <v>10</v>
      </c>
      <c r="D191" s="29"/>
    </row>
    <row r="192" spans="2:4" ht="13.8" thickBot="1" x14ac:dyDescent="0.3">
      <c r="B192" s="20" t="s">
        <v>72</v>
      </c>
      <c r="C192" s="21">
        <v>36</v>
      </c>
      <c r="D192" s="29"/>
    </row>
    <row r="193" spans="2:4" ht="13.8" thickBot="1" x14ac:dyDescent="0.3">
      <c r="B193" s="14" t="s">
        <v>29</v>
      </c>
      <c r="C193" s="15">
        <v>31</v>
      </c>
      <c r="D193" s="28">
        <f>(C194+C196+C197+C199+C200+C201)/C193</f>
        <v>1</v>
      </c>
    </row>
    <row r="194" spans="2:4" x14ac:dyDescent="0.25">
      <c r="B194" s="16" t="s">
        <v>77</v>
      </c>
      <c r="C194" s="17">
        <v>4</v>
      </c>
      <c r="D194" s="29"/>
    </row>
    <row r="195" spans="2:4" x14ac:dyDescent="0.25">
      <c r="B195" s="18" t="s">
        <v>76</v>
      </c>
      <c r="C195" s="19">
        <v>2</v>
      </c>
      <c r="D195" s="29"/>
    </row>
    <row r="196" spans="2:4" x14ac:dyDescent="0.25">
      <c r="B196" s="20" t="s">
        <v>71</v>
      </c>
      <c r="C196" s="21">
        <v>1</v>
      </c>
      <c r="D196" s="29"/>
    </row>
    <row r="197" spans="2:4" x14ac:dyDescent="0.25">
      <c r="B197" s="20" t="s">
        <v>72</v>
      </c>
      <c r="C197" s="21">
        <v>1</v>
      </c>
      <c r="D197" s="29"/>
    </row>
    <row r="198" spans="2:4" x14ac:dyDescent="0.25">
      <c r="B198" s="18" t="s">
        <v>69</v>
      </c>
      <c r="C198" s="19">
        <v>25</v>
      </c>
      <c r="D198" s="29"/>
    </row>
    <row r="199" spans="2:4" x14ac:dyDescent="0.25">
      <c r="B199" s="20" t="s">
        <v>74</v>
      </c>
      <c r="C199" s="21">
        <v>3</v>
      </c>
      <c r="D199" s="29"/>
    </row>
    <row r="200" spans="2:4" x14ac:dyDescent="0.25">
      <c r="B200" s="20" t="s">
        <v>73</v>
      </c>
      <c r="C200" s="21">
        <v>11</v>
      </c>
      <c r="D200" s="29"/>
    </row>
    <row r="201" spans="2:4" ht="13.8" thickBot="1" x14ac:dyDescent="0.3">
      <c r="B201" s="20" t="s">
        <v>71</v>
      </c>
      <c r="C201" s="21">
        <v>11</v>
      </c>
      <c r="D201" s="29"/>
    </row>
    <row r="202" spans="2:4" ht="13.8" thickBot="1" x14ac:dyDescent="0.3">
      <c r="B202" s="14" t="s">
        <v>34</v>
      </c>
      <c r="C202" s="15">
        <v>84</v>
      </c>
      <c r="D202" s="28">
        <f>(C203+C205+C208+C209+C210+C211+C212-C207)/C202</f>
        <v>0.95238095238095233</v>
      </c>
    </row>
    <row r="203" spans="2:4" x14ac:dyDescent="0.25">
      <c r="B203" s="16" t="s">
        <v>77</v>
      </c>
      <c r="C203" s="17">
        <v>36</v>
      </c>
      <c r="D203" s="29"/>
    </row>
    <row r="204" spans="2:4" x14ac:dyDescent="0.25">
      <c r="B204" s="18" t="s">
        <v>76</v>
      </c>
      <c r="C204" s="19">
        <v>5</v>
      </c>
      <c r="D204" s="29"/>
    </row>
    <row r="205" spans="2:4" x14ac:dyDescent="0.25">
      <c r="B205" s="20" t="s">
        <v>71</v>
      </c>
      <c r="C205" s="21">
        <v>5</v>
      </c>
      <c r="D205" s="29"/>
    </row>
    <row r="206" spans="2:4" x14ac:dyDescent="0.25">
      <c r="B206" s="18" t="s">
        <v>69</v>
      </c>
      <c r="C206" s="19">
        <v>43</v>
      </c>
      <c r="D206" s="29"/>
    </row>
    <row r="207" spans="2:4" x14ac:dyDescent="0.25">
      <c r="B207" s="20" t="s">
        <v>75</v>
      </c>
      <c r="C207" s="21">
        <v>2</v>
      </c>
      <c r="D207" s="29"/>
    </row>
    <row r="208" spans="2:4" x14ac:dyDescent="0.25">
      <c r="B208" s="20" t="s">
        <v>74</v>
      </c>
      <c r="C208" s="21">
        <v>7</v>
      </c>
      <c r="D208" s="29"/>
    </row>
    <row r="209" spans="2:4" x14ac:dyDescent="0.25">
      <c r="B209" s="20" t="s">
        <v>73</v>
      </c>
      <c r="C209" s="21">
        <v>19</v>
      </c>
      <c r="D209" s="29"/>
    </row>
    <row r="210" spans="2:4" x14ac:dyDescent="0.25">
      <c r="B210" s="20" t="s">
        <v>70</v>
      </c>
      <c r="C210" s="21">
        <v>5</v>
      </c>
      <c r="D210" s="29"/>
    </row>
    <row r="211" spans="2:4" x14ac:dyDescent="0.25">
      <c r="B211" s="20" t="s">
        <v>71</v>
      </c>
      <c r="C211" s="21">
        <v>2</v>
      </c>
      <c r="D211" s="29"/>
    </row>
    <row r="212" spans="2:4" ht="13.8" thickBot="1" x14ac:dyDescent="0.3">
      <c r="B212" s="20" t="s">
        <v>72</v>
      </c>
      <c r="C212" s="21">
        <v>8</v>
      </c>
      <c r="D212" s="29"/>
    </row>
    <row r="213" spans="2:4" ht="13.8" thickBot="1" x14ac:dyDescent="0.3">
      <c r="B213" s="14" t="s">
        <v>14</v>
      </c>
      <c r="C213" s="15">
        <v>153</v>
      </c>
      <c r="D213" s="28">
        <f>(C214+C216+C217+C218+C221+C222+C223+C224+C225-C220)/C213</f>
        <v>0.98692810457516345</v>
      </c>
    </row>
    <row r="214" spans="2:4" x14ac:dyDescent="0.25">
      <c r="B214" s="16" t="s">
        <v>77</v>
      </c>
      <c r="C214" s="17">
        <v>85</v>
      </c>
      <c r="D214" s="29"/>
    </row>
    <row r="215" spans="2:4" x14ac:dyDescent="0.25">
      <c r="B215" s="18" t="s">
        <v>76</v>
      </c>
      <c r="C215" s="19">
        <v>15</v>
      </c>
      <c r="D215" s="29"/>
    </row>
    <row r="216" spans="2:4" x14ac:dyDescent="0.25">
      <c r="B216" s="20" t="s">
        <v>73</v>
      </c>
      <c r="C216" s="21">
        <v>12</v>
      </c>
      <c r="D216" s="29"/>
    </row>
    <row r="217" spans="2:4" x14ac:dyDescent="0.25">
      <c r="B217" s="20" t="s">
        <v>71</v>
      </c>
      <c r="C217" s="21">
        <v>1</v>
      </c>
      <c r="D217" s="29"/>
    </row>
    <row r="218" spans="2:4" x14ac:dyDescent="0.25">
      <c r="B218" s="20" t="s">
        <v>72</v>
      </c>
      <c r="C218" s="21">
        <v>2</v>
      </c>
      <c r="D218" s="29"/>
    </row>
    <row r="219" spans="2:4" x14ac:dyDescent="0.25">
      <c r="B219" s="18" t="s">
        <v>69</v>
      </c>
      <c r="C219" s="19">
        <v>53</v>
      </c>
      <c r="D219" s="29"/>
    </row>
    <row r="220" spans="2:4" x14ac:dyDescent="0.25">
      <c r="B220" s="20" t="s">
        <v>75</v>
      </c>
      <c r="C220" s="21">
        <v>1</v>
      </c>
      <c r="D220" s="29"/>
    </row>
    <row r="221" spans="2:4" x14ac:dyDescent="0.25">
      <c r="B221" s="20" t="s">
        <v>74</v>
      </c>
      <c r="C221" s="21">
        <v>17</v>
      </c>
      <c r="D221" s="29"/>
    </row>
    <row r="222" spans="2:4" x14ac:dyDescent="0.25">
      <c r="B222" s="20" t="s">
        <v>73</v>
      </c>
      <c r="C222" s="21">
        <v>23</v>
      </c>
      <c r="D222" s="29"/>
    </row>
    <row r="223" spans="2:4" x14ac:dyDescent="0.25">
      <c r="B223" s="20" t="s">
        <v>70</v>
      </c>
      <c r="C223" s="21">
        <v>7</v>
      </c>
      <c r="D223" s="29"/>
    </row>
    <row r="224" spans="2:4" x14ac:dyDescent="0.25">
      <c r="B224" s="20" t="s">
        <v>71</v>
      </c>
      <c r="C224" s="21">
        <v>4</v>
      </c>
      <c r="D224" s="29"/>
    </row>
    <row r="225" spans="2:4" ht="13.8" thickBot="1" x14ac:dyDescent="0.3">
      <c r="B225" s="20" t="s">
        <v>72</v>
      </c>
      <c r="C225" s="21">
        <v>1</v>
      </c>
      <c r="D225" s="29"/>
    </row>
    <row r="226" spans="2:4" ht="13.8" thickBot="1" x14ac:dyDescent="0.3">
      <c r="B226" s="14" t="s">
        <v>60</v>
      </c>
      <c r="C226" s="15">
        <v>93</v>
      </c>
      <c r="D226" s="28">
        <f>(C227+C230+C231+C232+C233+C234-C229)/C226</f>
        <v>0.956989247311828</v>
      </c>
    </row>
    <row r="227" spans="2:4" x14ac:dyDescent="0.25">
      <c r="B227" s="16" t="s">
        <v>77</v>
      </c>
      <c r="C227" s="17">
        <v>54</v>
      </c>
      <c r="D227" s="29"/>
    </row>
    <row r="228" spans="2:4" x14ac:dyDescent="0.25">
      <c r="B228" s="18" t="s">
        <v>69</v>
      </c>
      <c r="C228" s="19">
        <v>39</v>
      </c>
      <c r="D228" s="29"/>
    </row>
    <row r="229" spans="2:4" x14ac:dyDescent="0.25">
      <c r="B229" s="20" t="s">
        <v>75</v>
      </c>
      <c r="C229" s="21">
        <v>2</v>
      </c>
      <c r="D229" s="29"/>
    </row>
    <row r="230" spans="2:4" x14ac:dyDescent="0.25">
      <c r="B230" s="20" t="s">
        <v>74</v>
      </c>
      <c r="C230" s="21">
        <v>13</v>
      </c>
      <c r="D230" s="29"/>
    </row>
    <row r="231" spans="2:4" x14ac:dyDescent="0.25">
      <c r="B231" s="20" t="s">
        <v>73</v>
      </c>
      <c r="C231" s="21">
        <v>8</v>
      </c>
      <c r="D231" s="29"/>
    </row>
    <row r="232" spans="2:4" x14ac:dyDescent="0.25">
      <c r="B232" s="20" t="s">
        <v>70</v>
      </c>
      <c r="C232" s="21">
        <v>6</v>
      </c>
      <c r="D232" s="29"/>
    </row>
    <row r="233" spans="2:4" x14ac:dyDescent="0.25">
      <c r="B233" s="20" t="s">
        <v>71</v>
      </c>
      <c r="C233" s="21">
        <v>7</v>
      </c>
      <c r="D233" s="29"/>
    </row>
    <row r="234" spans="2:4" ht="13.8" thickBot="1" x14ac:dyDescent="0.3">
      <c r="B234" s="20" t="s">
        <v>72</v>
      </c>
      <c r="C234" s="21">
        <v>3</v>
      </c>
      <c r="D234" s="29"/>
    </row>
    <row r="235" spans="2:4" ht="13.8" thickBot="1" x14ac:dyDescent="0.3">
      <c r="B235" s="14" t="s">
        <v>45</v>
      </c>
      <c r="C235" s="15">
        <v>13</v>
      </c>
      <c r="D235" s="28">
        <f>(C236+C238+C240+C241+C242+C243)/C235</f>
        <v>1</v>
      </c>
    </row>
    <row r="236" spans="2:4" x14ac:dyDescent="0.25">
      <c r="B236" s="16" t="s">
        <v>77</v>
      </c>
      <c r="C236" s="17">
        <v>3</v>
      </c>
      <c r="D236" s="29"/>
    </row>
    <row r="237" spans="2:4" x14ac:dyDescent="0.25">
      <c r="B237" s="18" t="s">
        <v>76</v>
      </c>
      <c r="C237" s="19">
        <v>1</v>
      </c>
      <c r="D237" s="29"/>
    </row>
    <row r="238" spans="2:4" x14ac:dyDescent="0.25">
      <c r="B238" s="20" t="s">
        <v>71</v>
      </c>
      <c r="C238" s="21">
        <v>1</v>
      </c>
      <c r="D238" s="29"/>
    </row>
    <row r="239" spans="2:4" x14ac:dyDescent="0.25">
      <c r="B239" s="18" t="s">
        <v>69</v>
      </c>
      <c r="C239" s="19">
        <v>9</v>
      </c>
      <c r="D239" s="29"/>
    </row>
    <row r="240" spans="2:4" x14ac:dyDescent="0.25">
      <c r="B240" s="20" t="s">
        <v>74</v>
      </c>
      <c r="C240" s="21">
        <v>2</v>
      </c>
      <c r="D240" s="29"/>
    </row>
    <row r="241" spans="2:4" x14ac:dyDescent="0.25">
      <c r="B241" s="20" t="s">
        <v>73</v>
      </c>
      <c r="C241" s="21">
        <v>4</v>
      </c>
      <c r="D241" s="29"/>
    </row>
    <row r="242" spans="2:4" x14ac:dyDescent="0.25">
      <c r="B242" s="20" t="s">
        <v>71</v>
      </c>
      <c r="C242" s="21">
        <v>1</v>
      </c>
      <c r="D242" s="29"/>
    </row>
    <row r="243" spans="2:4" ht="13.8" thickBot="1" x14ac:dyDescent="0.3">
      <c r="B243" s="20" t="s">
        <v>72</v>
      </c>
      <c r="C243" s="21">
        <v>2</v>
      </c>
      <c r="D243" s="29"/>
    </row>
    <row r="244" spans="2:4" ht="13.8" thickBot="1" x14ac:dyDescent="0.3">
      <c r="B244" s="14" t="s">
        <v>20</v>
      </c>
      <c r="C244" s="15">
        <v>229</v>
      </c>
      <c r="D244" s="28">
        <f>(C245+C247+C248+C249+C252+C253+C254+C255+C256-C251)/C244</f>
        <v>0.99126637554585151</v>
      </c>
    </row>
    <row r="245" spans="2:4" x14ac:dyDescent="0.25">
      <c r="B245" s="16" t="s">
        <v>77</v>
      </c>
      <c r="C245" s="17">
        <v>103</v>
      </c>
      <c r="D245" s="29"/>
    </row>
    <row r="246" spans="2:4" x14ac:dyDescent="0.25">
      <c r="B246" s="18" t="s">
        <v>76</v>
      </c>
      <c r="C246" s="19">
        <v>45</v>
      </c>
      <c r="D246" s="29"/>
    </row>
    <row r="247" spans="2:4" x14ac:dyDescent="0.25">
      <c r="B247" s="20" t="s">
        <v>73</v>
      </c>
      <c r="C247" s="21">
        <v>37</v>
      </c>
      <c r="D247" s="29"/>
    </row>
    <row r="248" spans="2:4" x14ac:dyDescent="0.25">
      <c r="B248" s="20" t="s">
        <v>71</v>
      </c>
      <c r="C248" s="21">
        <v>5</v>
      </c>
      <c r="D248" s="29"/>
    </row>
    <row r="249" spans="2:4" x14ac:dyDescent="0.25">
      <c r="B249" s="20" t="s">
        <v>72</v>
      </c>
      <c r="C249" s="21">
        <v>3</v>
      </c>
      <c r="D249" s="29"/>
    </row>
    <row r="250" spans="2:4" x14ac:dyDescent="0.25">
      <c r="B250" s="18" t="s">
        <v>69</v>
      </c>
      <c r="C250" s="19">
        <v>81</v>
      </c>
      <c r="D250" s="29"/>
    </row>
    <row r="251" spans="2:4" x14ac:dyDescent="0.25">
      <c r="B251" s="20" t="s">
        <v>75</v>
      </c>
      <c r="C251" s="21">
        <v>1</v>
      </c>
      <c r="D251" s="29"/>
    </row>
    <row r="252" spans="2:4" x14ac:dyDescent="0.25">
      <c r="B252" s="20" t="s">
        <v>74</v>
      </c>
      <c r="C252" s="21">
        <v>4</v>
      </c>
      <c r="D252" s="29"/>
    </row>
    <row r="253" spans="2:4" x14ac:dyDescent="0.25">
      <c r="B253" s="20" t="s">
        <v>73</v>
      </c>
      <c r="C253" s="21">
        <v>44</v>
      </c>
      <c r="D253" s="29"/>
    </row>
    <row r="254" spans="2:4" x14ac:dyDescent="0.25">
      <c r="B254" s="20" t="s">
        <v>70</v>
      </c>
      <c r="C254" s="21">
        <v>12</v>
      </c>
      <c r="D254" s="29"/>
    </row>
    <row r="255" spans="2:4" x14ac:dyDescent="0.25">
      <c r="B255" s="20" t="s">
        <v>71</v>
      </c>
      <c r="C255" s="21">
        <v>12</v>
      </c>
      <c r="D255" s="29"/>
    </row>
    <row r="256" spans="2:4" ht="13.8" thickBot="1" x14ac:dyDescent="0.3">
      <c r="B256" s="20" t="s">
        <v>72</v>
      </c>
      <c r="C256" s="21">
        <v>8</v>
      </c>
      <c r="D256" s="29"/>
    </row>
    <row r="257" spans="2:4" ht="13.8" thickBot="1" x14ac:dyDescent="0.3">
      <c r="B257" s="14" t="s">
        <v>15</v>
      </c>
      <c r="C257" s="15">
        <v>1829</v>
      </c>
      <c r="D257" s="28">
        <f>(C258+C261+C262+C263+C264+C268+C267+C269+C270+C271-C266-C260)/C257</f>
        <v>0.9671951886276654</v>
      </c>
    </row>
    <row r="258" spans="2:4" x14ac:dyDescent="0.25">
      <c r="B258" s="16" t="s">
        <v>77</v>
      </c>
      <c r="C258" s="17">
        <v>926</v>
      </c>
      <c r="D258" s="29"/>
    </row>
    <row r="259" spans="2:4" x14ac:dyDescent="0.25">
      <c r="B259" s="18" t="s">
        <v>76</v>
      </c>
      <c r="C259" s="19">
        <v>167</v>
      </c>
      <c r="D259" s="29"/>
    </row>
    <row r="260" spans="2:4" x14ac:dyDescent="0.25">
      <c r="B260" s="20" t="s">
        <v>75</v>
      </c>
      <c r="C260" s="21">
        <v>6</v>
      </c>
      <c r="D260" s="29"/>
    </row>
    <row r="261" spans="2:4" x14ac:dyDescent="0.25">
      <c r="B261" s="20" t="s">
        <v>74</v>
      </c>
      <c r="C261" s="21">
        <v>1</v>
      </c>
      <c r="D261" s="29"/>
    </row>
    <row r="262" spans="2:4" x14ac:dyDescent="0.25">
      <c r="B262" s="20" t="s">
        <v>73</v>
      </c>
      <c r="C262" s="21">
        <v>31</v>
      </c>
      <c r="D262" s="29"/>
    </row>
    <row r="263" spans="2:4" x14ac:dyDescent="0.25">
      <c r="B263" s="20" t="s">
        <v>71</v>
      </c>
      <c r="C263" s="21">
        <v>105</v>
      </c>
      <c r="D263" s="29"/>
    </row>
    <row r="264" spans="2:4" x14ac:dyDescent="0.25">
      <c r="B264" s="20" t="s">
        <v>72</v>
      </c>
      <c r="C264" s="21">
        <v>24</v>
      </c>
      <c r="D264" s="29"/>
    </row>
    <row r="265" spans="2:4" x14ac:dyDescent="0.25">
      <c r="B265" s="18" t="s">
        <v>69</v>
      </c>
      <c r="C265" s="19">
        <v>736</v>
      </c>
      <c r="D265" s="29"/>
    </row>
    <row r="266" spans="2:4" x14ac:dyDescent="0.25">
      <c r="B266" s="20" t="s">
        <v>75</v>
      </c>
      <c r="C266" s="21">
        <v>24</v>
      </c>
      <c r="D266" s="29"/>
    </row>
    <row r="267" spans="2:4" x14ac:dyDescent="0.25">
      <c r="B267" s="20" t="s">
        <v>74</v>
      </c>
      <c r="C267" s="21">
        <v>91</v>
      </c>
      <c r="D267" s="29"/>
    </row>
    <row r="268" spans="2:4" x14ac:dyDescent="0.25">
      <c r="B268" s="20" t="s">
        <v>73</v>
      </c>
      <c r="C268" s="21">
        <v>311</v>
      </c>
      <c r="D268" s="29"/>
    </row>
    <row r="269" spans="2:4" x14ac:dyDescent="0.25">
      <c r="B269" s="20" t="s">
        <v>70</v>
      </c>
      <c r="C269" s="21">
        <v>37</v>
      </c>
      <c r="D269" s="29"/>
    </row>
    <row r="270" spans="2:4" x14ac:dyDescent="0.25">
      <c r="B270" s="20" t="s">
        <v>71</v>
      </c>
      <c r="C270" s="21">
        <v>74</v>
      </c>
      <c r="D270" s="29"/>
    </row>
    <row r="271" spans="2:4" ht="13.8" thickBot="1" x14ac:dyDescent="0.3">
      <c r="B271" s="20" t="s">
        <v>72</v>
      </c>
      <c r="C271" s="21">
        <v>199</v>
      </c>
      <c r="D271" s="29"/>
    </row>
    <row r="272" spans="2:4" ht="13.8" thickBot="1" x14ac:dyDescent="0.3">
      <c r="B272" s="14" t="s">
        <v>24</v>
      </c>
      <c r="C272" s="15">
        <v>14</v>
      </c>
      <c r="D272" s="28">
        <f>(C273+C275+C278+C279-C277)/C272</f>
        <v>0.8571428571428571</v>
      </c>
    </row>
    <row r="273" spans="2:4" x14ac:dyDescent="0.25">
      <c r="B273" s="16" t="s">
        <v>77</v>
      </c>
      <c r="C273" s="17">
        <v>7</v>
      </c>
      <c r="D273" s="29"/>
    </row>
    <row r="274" spans="2:4" x14ac:dyDescent="0.25">
      <c r="B274" s="18" t="s">
        <v>76</v>
      </c>
      <c r="C274" s="19">
        <v>1</v>
      </c>
      <c r="D274" s="29"/>
    </row>
    <row r="275" spans="2:4" x14ac:dyDescent="0.25">
      <c r="B275" s="20" t="s">
        <v>72</v>
      </c>
      <c r="C275" s="21">
        <v>1</v>
      </c>
      <c r="D275" s="29"/>
    </row>
    <row r="276" spans="2:4" x14ac:dyDescent="0.25">
      <c r="B276" s="18" t="s">
        <v>69</v>
      </c>
      <c r="C276" s="19">
        <v>6</v>
      </c>
      <c r="D276" s="29"/>
    </row>
    <row r="277" spans="2:4" x14ac:dyDescent="0.25">
      <c r="B277" s="20" t="s">
        <v>75</v>
      </c>
      <c r="C277" s="21">
        <v>1</v>
      </c>
      <c r="D277" s="29"/>
    </row>
    <row r="278" spans="2:4" x14ac:dyDescent="0.25">
      <c r="B278" s="20" t="s">
        <v>74</v>
      </c>
      <c r="C278" s="21">
        <v>1</v>
      </c>
      <c r="D278" s="29"/>
    </row>
    <row r="279" spans="2:4" ht="13.8" thickBot="1" x14ac:dyDescent="0.3">
      <c r="B279" s="20" t="s">
        <v>73</v>
      </c>
      <c r="C279" s="21">
        <v>4</v>
      </c>
      <c r="D279" s="29"/>
    </row>
    <row r="280" spans="2:4" ht="13.8" thickBot="1" x14ac:dyDescent="0.3">
      <c r="B280" s="14" t="s">
        <v>26</v>
      </c>
      <c r="C280" s="15">
        <v>559</v>
      </c>
      <c r="D280" s="28">
        <f>(C281+C283+C284+C285+C288+C289+C290+C291+C292-C287)/C280</f>
        <v>0.95348837209302328</v>
      </c>
    </row>
    <row r="281" spans="2:4" x14ac:dyDescent="0.25">
      <c r="B281" s="16" t="s">
        <v>77</v>
      </c>
      <c r="C281" s="17">
        <v>271</v>
      </c>
      <c r="D281" s="29"/>
    </row>
    <row r="282" spans="2:4" x14ac:dyDescent="0.25">
      <c r="B282" s="18" t="s">
        <v>76</v>
      </c>
      <c r="C282" s="19">
        <v>32</v>
      </c>
      <c r="D282" s="29"/>
    </row>
    <row r="283" spans="2:4" x14ac:dyDescent="0.25">
      <c r="B283" s="20" t="s">
        <v>73</v>
      </c>
      <c r="C283" s="21">
        <v>4</v>
      </c>
      <c r="D283" s="29"/>
    </row>
    <row r="284" spans="2:4" x14ac:dyDescent="0.25">
      <c r="B284" s="20" t="s">
        <v>71</v>
      </c>
      <c r="C284" s="21">
        <v>25</v>
      </c>
      <c r="D284" s="29"/>
    </row>
    <row r="285" spans="2:4" x14ac:dyDescent="0.25">
      <c r="B285" s="20" t="s">
        <v>72</v>
      </c>
      <c r="C285" s="21">
        <v>3</v>
      </c>
      <c r="D285" s="29"/>
    </row>
    <row r="286" spans="2:4" x14ac:dyDescent="0.25">
      <c r="B286" s="18" t="s">
        <v>69</v>
      </c>
      <c r="C286" s="19">
        <v>256</v>
      </c>
      <c r="D286" s="29"/>
    </row>
    <row r="287" spans="2:4" x14ac:dyDescent="0.25">
      <c r="B287" s="20" t="s">
        <v>75</v>
      </c>
      <c r="C287" s="21">
        <v>13</v>
      </c>
      <c r="D287" s="29"/>
    </row>
    <row r="288" spans="2:4" x14ac:dyDescent="0.25">
      <c r="B288" s="20" t="s">
        <v>74</v>
      </c>
      <c r="C288" s="21">
        <v>32</v>
      </c>
      <c r="D288" s="29"/>
    </row>
    <row r="289" spans="2:4" x14ac:dyDescent="0.25">
      <c r="B289" s="20" t="s">
        <v>73</v>
      </c>
      <c r="C289" s="21">
        <v>83</v>
      </c>
      <c r="D289" s="29"/>
    </row>
    <row r="290" spans="2:4" x14ac:dyDescent="0.25">
      <c r="B290" s="20" t="s">
        <v>70</v>
      </c>
      <c r="C290" s="21">
        <v>14</v>
      </c>
      <c r="D290" s="29"/>
    </row>
    <row r="291" spans="2:4" x14ac:dyDescent="0.25">
      <c r="B291" s="20" t="s">
        <v>71</v>
      </c>
      <c r="C291" s="21">
        <v>76</v>
      </c>
      <c r="D291" s="29"/>
    </row>
    <row r="292" spans="2:4" ht="13.8" thickBot="1" x14ac:dyDescent="0.3">
      <c r="B292" s="20" t="s">
        <v>72</v>
      </c>
      <c r="C292" s="21">
        <v>38</v>
      </c>
      <c r="D292" s="29"/>
    </row>
    <row r="293" spans="2:4" ht="13.8" thickBot="1" x14ac:dyDescent="0.3">
      <c r="B293" s="14" t="s">
        <v>21</v>
      </c>
      <c r="C293" s="15">
        <v>326</v>
      </c>
      <c r="D293" s="28">
        <f>(C294+C296+C297+C298+C301+C302+C303+C304+C305-C300)/C293</f>
        <v>0.97546012269938653</v>
      </c>
    </row>
    <row r="294" spans="2:4" x14ac:dyDescent="0.25">
      <c r="B294" s="16" t="s">
        <v>77</v>
      </c>
      <c r="C294" s="17">
        <v>164</v>
      </c>
      <c r="D294" s="29"/>
    </row>
    <row r="295" spans="2:4" x14ac:dyDescent="0.25">
      <c r="B295" s="18" t="s">
        <v>76</v>
      </c>
      <c r="C295" s="19">
        <v>16</v>
      </c>
      <c r="D295" s="29"/>
    </row>
    <row r="296" spans="2:4" x14ac:dyDescent="0.25">
      <c r="B296" s="20" t="s">
        <v>73</v>
      </c>
      <c r="C296" s="21">
        <v>2</v>
      </c>
      <c r="D296" s="29"/>
    </row>
    <row r="297" spans="2:4" x14ac:dyDescent="0.25">
      <c r="B297" s="20" t="s">
        <v>71</v>
      </c>
      <c r="C297" s="21">
        <v>4</v>
      </c>
      <c r="D297" s="29"/>
    </row>
    <row r="298" spans="2:4" x14ac:dyDescent="0.25">
      <c r="B298" s="20" t="s">
        <v>72</v>
      </c>
      <c r="C298" s="21">
        <v>10</v>
      </c>
      <c r="D298" s="29"/>
    </row>
    <row r="299" spans="2:4" x14ac:dyDescent="0.25">
      <c r="B299" s="18" t="s">
        <v>69</v>
      </c>
      <c r="C299" s="19">
        <v>146</v>
      </c>
      <c r="D299" s="29"/>
    </row>
    <row r="300" spans="2:4" x14ac:dyDescent="0.25">
      <c r="B300" s="20" t="s">
        <v>75</v>
      </c>
      <c r="C300" s="21">
        <v>4</v>
      </c>
      <c r="D300" s="29"/>
    </row>
    <row r="301" spans="2:4" x14ac:dyDescent="0.25">
      <c r="B301" s="20" t="s">
        <v>74</v>
      </c>
      <c r="C301" s="21">
        <v>30</v>
      </c>
      <c r="D301" s="29"/>
    </row>
    <row r="302" spans="2:4" x14ac:dyDescent="0.25">
      <c r="B302" s="20" t="s">
        <v>73</v>
      </c>
      <c r="C302" s="21">
        <v>53</v>
      </c>
      <c r="D302" s="29"/>
    </row>
    <row r="303" spans="2:4" x14ac:dyDescent="0.25">
      <c r="B303" s="20" t="s">
        <v>70</v>
      </c>
      <c r="C303" s="21">
        <v>34</v>
      </c>
      <c r="D303" s="29"/>
    </row>
    <row r="304" spans="2:4" x14ac:dyDescent="0.25">
      <c r="B304" s="20" t="s">
        <v>71</v>
      </c>
      <c r="C304" s="21">
        <v>12</v>
      </c>
      <c r="D304" s="29"/>
    </row>
    <row r="305" spans="2:4" ht="13.8" thickBot="1" x14ac:dyDescent="0.3">
      <c r="B305" s="20" t="s">
        <v>72</v>
      </c>
      <c r="C305" s="21">
        <v>13</v>
      </c>
      <c r="D305" s="29"/>
    </row>
    <row r="306" spans="2:4" ht="13.8" thickBot="1" x14ac:dyDescent="0.3">
      <c r="B306" s="14" t="s">
        <v>27</v>
      </c>
      <c r="C306" s="15">
        <v>141</v>
      </c>
      <c r="D306" s="28">
        <f>(C307+C309+C310+C312+C313+C315+C314+C316)/C306</f>
        <v>1</v>
      </c>
    </row>
    <row r="307" spans="2:4" x14ac:dyDescent="0.25">
      <c r="B307" s="16" t="s">
        <v>77</v>
      </c>
      <c r="C307" s="17">
        <v>87</v>
      </c>
      <c r="D307" s="29"/>
    </row>
    <row r="308" spans="2:4" x14ac:dyDescent="0.25">
      <c r="B308" s="18" t="s">
        <v>76</v>
      </c>
      <c r="C308" s="19">
        <v>7</v>
      </c>
      <c r="D308" s="29"/>
    </row>
    <row r="309" spans="2:4" x14ac:dyDescent="0.25">
      <c r="B309" s="20" t="s">
        <v>73</v>
      </c>
      <c r="C309" s="21">
        <v>6</v>
      </c>
      <c r="D309" s="29"/>
    </row>
    <row r="310" spans="2:4" x14ac:dyDescent="0.25">
      <c r="B310" s="20" t="s">
        <v>71</v>
      </c>
      <c r="C310" s="21">
        <v>1</v>
      </c>
      <c r="D310" s="29"/>
    </row>
    <row r="311" spans="2:4" x14ac:dyDescent="0.25">
      <c r="B311" s="18" t="s">
        <v>69</v>
      </c>
      <c r="C311" s="19">
        <v>47</v>
      </c>
      <c r="D311" s="29"/>
    </row>
    <row r="312" spans="2:4" x14ac:dyDescent="0.25">
      <c r="B312" s="20" t="s">
        <v>74</v>
      </c>
      <c r="C312" s="21">
        <v>6</v>
      </c>
      <c r="D312" s="29"/>
    </row>
    <row r="313" spans="2:4" x14ac:dyDescent="0.25">
      <c r="B313" s="20" t="s">
        <v>73</v>
      </c>
      <c r="C313" s="21">
        <v>27</v>
      </c>
      <c r="D313" s="29"/>
    </row>
    <row r="314" spans="2:4" x14ac:dyDescent="0.25">
      <c r="B314" s="20" t="s">
        <v>70</v>
      </c>
      <c r="C314" s="21">
        <v>1</v>
      </c>
      <c r="D314" s="29"/>
    </row>
    <row r="315" spans="2:4" x14ac:dyDescent="0.25">
      <c r="B315" s="20" t="s">
        <v>71</v>
      </c>
      <c r="C315" s="21">
        <v>10</v>
      </c>
      <c r="D315" s="29"/>
    </row>
    <row r="316" spans="2:4" ht="13.8" thickBot="1" x14ac:dyDescent="0.3">
      <c r="B316" s="20" t="s">
        <v>72</v>
      </c>
      <c r="C316" s="21">
        <v>3</v>
      </c>
      <c r="D316" s="29"/>
    </row>
    <row r="317" spans="2:4" ht="13.8" thickBot="1" x14ac:dyDescent="0.3">
      <c r="B317" s="14" t="s">
        <v>3</v>
      </c>
      <c r="C317" s="15">
        <v>543</v>
      </c>
      <c r="D317" s="28">
        <f>(C318+C320+C321+C322+C325+C326+C327+C328+C329-C324)/C317</f>
        <v>0.96685082872928174</v>
      </c>
    </row>
    <row r="318" spans="2:4" x14ac:dyDescent="0.25">
      <c r="B318" s="16" t="s">
        <v>77</v>
      </c>
      <c r="C318" s="17">
        <v>295</v>
      </c>
      <c r="D318" s="29"/>
    </row>
    <row r="319" spans="2:4" x14ac:dyDescent="0.25">
      <c r="B319" s="18" t="s">
        <v>76</v>
      </c>
      <c r="C319" s="19">
        <v>22</v>
      </c>
      <c r="D319" s="29"/>
    </row>
    <row r="320" spans="2:4" x14ac:dyDescent="0.25">
      <c r="B320" s="20" t="s">
        <v>73</v>
      </c>
      <c r="C320" s="21">
        <v>9</v>
      </c>
      <c r="D320" s="29"/>
    </row>
    <row r="321" spans="2:4" x14ac:dyDescent="0.25">
      <c r="B321" s="20" t="s">
        <v>71</v>
      </c>
      <c r="C321" s="21">
        <v>11</v>
      </c>
      <c r="D321" s="29"/>
    </row>
    <row r="322" spans="2:4" x14ac:dyDescent="0.25">
      <c r="B322" s="20" t="s">
        <v>72</v>
      </c>
      <c r="C322" s="21">
        <v>2</v>
      </c>
      <c r="D322" s="29"/>
    </row>
    <row r="323" spans="2:4" x14ac:dyDescent="0.25">
      <c r="B323" s="18" t="s">
        <v>69</v>
      </c>
      <c r="C323" s="19">
        <v>226</v>
      </c>
      <c r="D323" s="29"/>
    </row>
    <row r="324" spans="2:4" x14ac:dyDescent="0.25">
      <c r="B324" s="20" t="s">
        <v>75</v>
      </c>
      <c r="C324" s="21">
        <v>9</v>
      </c>
      <c r="D324" s="29"/>
    </row>
    <row r="325" spans="2:4" x14ac:dyDescent="0.25">
      <c r="B325" s="20" t="s">
        <v>74</v>
      </c>
      <c r="C325" s="21">
        <v>26</v>
      </c>
      <c r="D325" s="29"/>
    </row>
    <row r="326" spans="2:4" x14ac:dyDescent="0.25">
      <c r="B326" s="20" t="s">
        <v>73</v>
      </c>
      <c r="C326" s="21">
        <v>90</v>
      </c>
      <c r="D326" s="29"/>
    </row>
    <row r="327" spans="2:4" x14ac:dyDescent="0.25">
      <c r="B327" s="20" t="s">
        <v>70</v>
      </c>
      <c r="C327" s="21">
        <v>30</v>
      </c>
      <c r="D327" s="29"/>
    </row>
    <row r="328" spans="2:4" x14ac:dyDescent="0.25">
      <c r="B328" s="20" t="s">
        <v>71</v>
      </c>
      <c r="C328" s="21">
        <v>50</v>
      </c>
      <c r="D328" s="29"/>
    </row>
    <row r="329" spans="2:4" ht="13.8" thickBot="1" x14ac:dyDescent="0.3">
      <c r="B329" s="20" t="s">
        <v>72</v>
      </c>
      <c r="C329" s="21">
        <v>21</v>
      </c>
      <c r="D329" s="29"/>
    </row>
    <row r="330" spans="2:4" ht="13.8" thickBot="1" x14ac:dyDescent="0.3">
      <c r="B330" s="14" t="s">
        <v>35</v>
      </c>
      <c r="C330" s="15">
        <v>52</v>
      </c>
      <c r="D330" s="28">
        <f>(C331+C333+C335+C336+C337+C338+C339)/C330</f>
        <v>1</v>
      </c>
    </row>
    <row r="331" spans="2:4" x14ac:dyDescent="0.25">
      <c r="B331" s="16" t="s">
        <v>77</v>
      </c>
      <c r="C331" s="17">
        <v>19</v>
      </c>
      <c r="D331" s="29"/>
    </row>
    <row r="332" spans="2:4" x14ac:dyDescent="0.25">
      <c r="B332" s="18" t="s">
        <v>76</v>
      </c>
      <c r="C332" s="19">
        <v>1</v>
      </c>
      <c r="D332" s="29"/>
    </row>
    <row r="333" spans="2:4" x14ac:dyDescent="0.25">
      <c r="B333" s="20" t="s">
        <v>73</v>
      </c>
      <c r="C333" s="21">
        <v>1</v>
      </c>
      <c r="D333" s="29"/>
    </row>
    <row r="334" spans="2:4" x14ac:dyDescent="0.25">
      <c r="B334" s="18" t="s">
        <v>69</v>
      </c>
      <c r="C334" s="19">
        <v>32</v>
      </c>
      <c r="D334" s="29"/>
    </row>
    <row r="335" spans="2:4" x14ac:dyDescent="0.25">
      <c r="B335" s="20" t="s">
        <v>74</v>
      </c>
      <c r="C335" s="21">
        <v>1</v>
      </c>
      <c r="D335" s="29"/>
    </row>
    <row r="336" spans="2:4" x14ac:dyDescent="0.25">
      <c r="B336" s="20" t="s">
        <v>73</v>
      </c>
      <c r="C336" s="21">
        <v>8</v>
      </c>
      <c r="D336" s="29"/>
    </row>
    <row r="337" spans="2:4" x14ac:dyDescent="0.25">
      <c r="B337" s="20" t="s">
        <v>70</v>
      </c>
      <c r="C337" s="21">
        <v>20</v>
      </c>
      <c r="D337" s="29"/>
    </row>
    <row r="338" spans="2:4" x14ac:dyDescent="0.25">
      <c r="B338" s="20" t="s">
        <v>71</v>
      </c>
      <c r="C338" s="21">
        <v>1</v>
      </c>
      <c r="D338" s="29"/>
    </row>
    <row r="339" spans="2:4" ht="13.8" thickBot="1" x14ac:dyDescent="0.3">
      <c r="B339" s="20" t="s">
        <v>72</v>
      </c>
      <c r="C339" s="21">
        <v>2</v>
      </c>
      <c r="D339" s="29"/>
    </row>
    <row r="340" spans="2:4" ht="13.8" thickBot="1" x14ac:dyDescent="0.3">
      <c r="B340" s="14" t="s">
        <v>67</v>
      </c>
      <c r="C340" s="15">
        <v>62</v>
      </c>
      <c r="D340" s="28">
        <f>(C341+C343)/C340</f>
        <v>1</v>
      </c>
    </row>
    <row r="341" spans="2:4" x14ac:dyDescent="0.25">
      <c r="B341" s="16" t="s">
        <v>77</v>
      </c>
      <c r="C341" s="17">
        <v>55</v>
      </c>
      <c r="D341" s="29"/>
    </row>
    <row r="342" spans="2:4" x14ac:dyDescent="0.25">
      <c r="B342" s="18" t="s">
        <v>69</v>
      </c>
      <c r="C342" s="19">
        <v>7</v>
      </c>
      <c r="D342" s="29"/>
    </row>
    <row r="343" spans="2:4" ht="13.8" thickBot="1" x14ac:dyDescent="0.3">
      <c r="B343" s="20" t="s">
        <v>70</v>
      </c>
      <c r="C343" s="21">
        <v>7</v>
      </c>
      <c r="D343" s="29"/>
    </row>
    <row r="344" spans="2:4" ht="13.8" thickBot="1" x14ac:dyDescent="0.3">
      <c r="B344" s="14" t="s">
        <v>30</v>
      </c>
      <c r="C344" s="15">
        <v>116</v>
      </c>
      <c r="D344" s="28">
        <f>(C345+C347+C348+C349+C352+C353+C354+C355-C351)/C344</f>
        <v>0.94827586206896552</v>
      </c>
    </row>
    <row r="345" spans="2:4" x14ac:dyDescent="0.25">
      <c r="B345" s="16" t="s">
        <v>77</v>
      </c>
      <c r="C345" s="17">
        <v>44</v>
      </c>
      <c r="D345" s="29"/>
    </row>
    <row r="346" spans="2:4" x14ac:dyDescent="0.25">
      <c r="B346" s="18" t="s">
        <v>76</v>
      </c>
      <c r="C346" s="19">
        <v>5</v>
      </c>
      <c r="D346" s="29"/>
    </row>
    <row r="347" spans="2:4" x14ac:dyDescent="0.25">
      <c r="B347" s="20" t="s">
        <v>73</v>
      </c>
      <c r="C347" s="21">
        <v>1</v>
      </c>
      <c r="D347" s="29"/>
    </row>
    <row r="348" spans="2:4" x14ac:dyDescent="0.25">
      <c r="B348" s="20" t="s">
        <v>71</v>
      </c>
      <c r="C348" s="21">
        <v>2</v>
      </c>
      <c r="D348" s="29"/>
    </row>
    <row r="349" spans="2:4" x14ac:dyDescent="0.25">
      <c r="B349" s="20" t="s">
        <v>72</v>
      </c>
      <c r="C349" s="21">
        <v>2</v>
      </c>
      <c r="D349" s="29"/>
    </row>
    <row r="350" spans="2:4" x14ac:dyDescent="0.25">
      <c r="B350" s="18" t="s">
        <v>69</v>
      </c>
      <c r="C350" s="19">
        <v>67</v>
      </c>
      <c r="D350" s="29"/>
    </row>
    <row r="351" spans="2:4" x14ac:dyDescent="0.25">
      <c r="B351" s="20" t="s">
        <v>75</v>
      </c>
      <c r="C351" s="21">
        <v>3</v>
      </c>
      <c r="D351" s="29"/>
    </row>
    <row r="352" spans="2:4" x14ac:dyDescent="0.25">
      <c r="B352" s="20" t="s">
        <v>74</v>
      </c>
      <c r="C352" s="21">
        <v>12</v>
      </c>
      <c r="D352" s="29"/>
    </row>
    <row r="353" spans="2:4" x14ac:dyDescent="0.25">
      <c r="B353" s="20" t="s">
        <v>73</v>
      </c>
      <c r="C353" s="21">
        <v>29</v>
      </c>
      <c r="D353" s="29"/>
    </row>
    <row r="354" spans="2:4" x14ac:dyDescent="0.25">
      <c r="B354" s="20" t="s">
        <v>71</v>
      </c>
      <c r="C354" s="21">
        <v>11</v>
      </c>
      <c r="D354" s="29"/>
    </row>
    <row r="355" spans="2:4" ht="13.8" thickBot="1" x14ac:dyDescent="0.3">
      <c r="B355" s="20" t="s">
        <v>72</v>
      </c>
      <c r="C355" s="21">
        <v>12</v>
      </c>
      <c r="D355" s="29"/>
    </row>
    <row r="356" spans="2:4" ht="13.8" thickBot="1" x14ac:dyDescent="0.3">
      <c r="B356" s="14" t="s">
        <v>18</v>
      </c>
      <c r="C356" s="15">
        <v>625</v>
      </c>
      <c r="D356" s="28">
        <f>(C357+C359+C360+C361+C362+C365+C366+C367+C368+C369-C364)/C356</f>
        <v>0.9456</v>
      </c>
    </row>
    <row r="357" spans="2:4" x14ac:dyDescent="0.25">
      <c r="B357" s="16" t="s">
        <v>77</v>
      </c>
      <c r="C357" s="17">
        <v>252</v>
      </c>
      <c r="D357" s="29"/>
    </row>
    <row r="358" spans="2:4" x14ac:dyDescent="0.25">
      <c r="B358" s="18" t="s">
        <v>76</v>
      </c>
      <c r="C358" s="19">
        <v>71</v>
      </c>
      <c r="D358" s="29"/>
    </row>
    <row r="359" spans="2:4" x14ac:dyDescent="0.25">
      <c r="B359" s="20" t="s">
        <v>74</v>
      </c>
      <c r="C359" s="21">
        <v>1</v>
      </c>
      <c r="D359" s="29"/>
    </row>
    <row r="360" spans="2:4" x14ac:dyDescent="0.25">
      <c r="B360" s="20" t="s">
        <v>73</v>
      </c>
      <c r="C360" s="21">
        <v>3</v>
      </c>
      <c r="D360" s="29"/>
    </row>
    <row r="361" spans="2:4" x14ac:dyDescent="0.25">
      <c r="B361" s="20" t="s">
        <v>71</v>
      </c>
      <c r="C361" s="21">
        <v>52</v>
      </c>
      <c r="D361" s="29"/>
    </row>
    <row r="362" spans="2:4" x14ac:dyDescent="0.25">
      <c r="B362" s="20" t="s">
        <v>72</v>
      </c>
      <c r="C362" s="21">
        <v>15</v>
      </c>
      <c r="D362" s="29"/>
    </row>
    <row r="363" spans="2:4" x14ac:dyDescent="0.25">
      <c r="B363" s="18" t="s">
        <v>69</v>
      </c>
      <c r="C363" s="19">
        <v>302</v>
      </c>
      <c r="D363" s="29"/>
    </row>
    <row r="364" spans="2:4" x14ac:dyDescent="0.25">
      <c r="B364" s="20" t="s">
        <v>75</v>
      </c>
      <c r="C364" s="21">
        <v>17</v>
      </c>
      <c r="D364" s="29"/>
    </row>
    <row r="365" spans="2:4" x14ac:dyDescent="0.25">
      <c r="B365" s="20" t="s">
        <v>74</v>
      </c>
      <c r="C365" s="21">
        <v>46</v>
      </c>
      <c r="D365" s="29"/>
    </row>
    <row r="366" spans="2:4" x14ac:dyDescent="0.25">
      <c r="B366" s="20" t="s">
        <v>73</v>
      </c>
      <c r="C366" s="21">
        <v>124</v>
      </c>
      <c r="D366" s="29"/>
    </row>
    <row r="367" spans="2:4" x14ac:dyDescent="0.25">
      <c r="B367" s="20" t="s">
        <v>70</v>
      </c>
      <c r="C367" s="21">
        <v>9</v>
      </c>
      <c r="D367" s="29"/>
    </row>
    <row r="368" spans="2:4" x14ac:dyDescent="0.25">
      <c r="B368" s="20" t="s">
        <v>71</v>
      </c>
      <c r="C368" s="21">
        <v>36</v>
      </c>
      <c r="D368" s="29"/>
    </row>
    <row r="369" spans="2:4" ht="13.8" thickBot="1" x14ac:dyDescent="0.3">
      <c r="B369" s="20" t="s">
        <v>72</v>
      </c>
      <c r="C369" s="21">
        <v>70</v>
      </c>
      <c r="D369" s="29"/>
    </row>
    <row r="370" spans="2:4" ht="13.8" thickBot="1" x14ac:dyDescent="0.3">
      <c r="B370" s="14" t="s">
        <v>61</v>
      </c>
      <c r="C370" s="15">
        <v>62</v>
      </c>
      <c r="D370" s="28">
        <f>(C371+C373+C374+C375+C376+C377)/C370</f>
        <v>1</v>
      </c>
    </row>
    <row r="371" spans="2:4" x14ac:dyDescent="0.25">
      <c r="B371" s="16" t="s">
        <v>77</v>
      </c>
      <c r="C371" s="17">
        <v>37</v>
      </c>
      <c r="D371" s="29"/>
    </row>
    <row r="372" spans="2:4" x14ac:dyDescent="0.25">
      <c r="B372" s="18" t="s">
        <v>69</v>
      </c>
      <c r="C372" s="19">
        <v>25</v>
      </c>
      <c r="D372" s="29"/>
    </row>
    <row r="373" spans="2:4" x14ac:dyDescent="0.25">
      <c r="B373" s="20" t="s">
        <v>74</v>
      </c>
      <c r="C373" s="21">
        <v>1</v>
      </c>
      <c r="D373" s="29"/>
    </row>
    <row r="374" spans="2:4" x14ac:dyDescent="0.25">
      <c r="B374" s="20" t="s">
        <v>73</v>
      </c>
      <c r="C374" s="21">
        <v>9</v>
      </c>
      <c r="D374" s="29"/>
    </row>
    <row r="375" spans="2:4" x14ac:dyDescent="0.25">
      <c r="B375" s="20" t="s">
        <v>70</v>
      </c>
      <c r="C375" s="21">
        <v>7</v>
      </c>
      <c r="D375" s="29"/>
    </row>
    <row r="376" spans="2:4" x14ac:dyDescent="0.25">
      <c r="B376" s="20" t="s">
        <v>71</v>
      </c>
      <c r="C376" s="21">
        <v>5</v>
      </c>
      <c r="D376" s="29"/>
    </row>
    <row r="377" spans="2:4" ht="13.8" thickBot="1" x14ac:dyDescent="0.3">
      <c r="B377" s="20" t="s">
        <v>72</v>
      </c>
      <c r="C377" s="21">
        <v>3</v>
      </c>
      <c r="D377" s="29"/>
    </row>
    <row r="378" spans="2:4" ht="13.8" thickBot="1" x14ac:dyDescent="0.3">
      <c r="B378" s="14" t="s">
        <v>4</v>
      </c>
      <c r="C378" s="15">
        <v>1997</v>
      </c>
      <c r="D378" s="28">
        <f>(C379+C381+C382+C383+C384+C385+C388+C389+C390+C391+C392-C387)/C378</f>
        <v>0.97896845267901855</v>
      </c>
    </row>
    <row r="379" spans="2:4" x14ac:dyDescent="0.25">
      <c r="B379" s="16" t="s">
        <v>77</v>
      </c>
      <c r="C379" s="17">
        <v>1179</v>
      </c>
      <c r="D379" s="29"/>
    </row>
    <row r="380" spans="2:4" x14ac:dyDescent="0.25">
      <c r="B380" s="18" t="s">
        <v>76</v>
      </c>
      <c r="C380" s="19">
        <v>35</v>
      </c>
      <c r="D380" s="29"/>
    </row>
    <row r="381" spans="2:4" x14ac:dyDescent="0.25">
      <c r="B381" s="20" t="s">
        <v>74</v>
      </c>
      <c r="C381" s="21">
        <v>3</v>
      </c>
      <c r="D381" s="29"/>
    </row>
    <row r="382" spans="2:4" x14ac:dyDescent="0.25">
      <c r="B382" s="20" t="s">
        <v>73</v>
      </c>
      <c r="C382" s="21">
        <v>11</v>
      </c>
      <c r="D382" s="29"/>
    </row>
    <row r="383" spans="2:4" x14ac:dyDescent="0.25">
      <c r="B383" s="20" t="s">
        <v>70</v>
      </c>
      <c r="C383" s="21">
        <v>1</v>
      </c>
      <c r="D383" s="29"/>
    </row>
    <row r="384" spans="2:4" x14ac:dyDescent="0.25">
      <c r="B384" s="20" t="s">
        <v>71</v>
      </c>
      <c r="C384" s="21">
        <v>16</v>
      </c>
      <c r="D384" s="29"/>
    </row>
    <row r="385" spans="2:4" x14ac:dyDescent="0.25">
      <c r="B385" s="20" t="s">
        <v>72</v>
      </c>
      <c r="C385" s="21">
        <v>4</v>
      </c>
      <c r="D385" s="29"/>
    </row>
    <row r="386" spans="2:4" x14ac:dyDescent="0.25">
      <c r="B386" s="18" t="s">
        <v>69</v>
      </c>
      <c r="C386" s="19">
        <v>783</v>
      </c>
      <c r="D386" s="29"/>
    </row>
    <row r="387" spans="2:4" x14ac:dyDescent="0.25">
      <c r="B387" s="20" t="s">
        <v>75</v>
      </c>
      <c r="C387" s="21">
        <v>21</v>
      </c>
      <c r="D387" s="29"/>
    </row>
    <row r="388" spans="2:4" x14ac:dyDescent="0.25">
      <c r="B388" s="20" t="s">
        <v>74</v>
      </c>
      <c r="C388" s="21">
        <v>101</v>
      </c>
      <c r="D388" s="29"/>
    </row>
    <row r="389" spans="2:4" x14ac:dyDescent="0.25">
      <c r="B389" s="20" t="s">
        <v>73</v>
      </c>
      <c r="C389" s="21">
        <v>215</v>
      </c>
      <c r="D389" s="29"/>
    </row>
    <row r="390" spans="2:4" x14ac:dyDescent="0.25">
      <c r="B390" s="20" t="s">
        <v>70</v>
      </c>
      <c r="C390" s="21">
        <v>184</v>
      </c>
      <c r="D390" s="29"/>
    </row>
    <row r="391" spans="2:4" x14ac:dyDescent="0.25">
      <c r="B391" s="20" t="s">
        <v>71</v>
      </c>
      <c r="C391" s="21">
        <v>206</v>
      </c>
      <c r="D391" s="29"/>
    </row>
    <row r="392" spans="2:4" ht="13.8" thickBot="1" x14ac:dyDescent="0.3">
      <c r="B392" s="20" t="s">
        <v>72</v>
      </c>
      <c r="C392" s="21">
        <v>56</v>
      </c>
      <c r="D392" s="29"/>
    </row>
    <row r="393" spans="2:4" ht="13.8" thickBot="1" x14ac:dyDescent="0.3">
      <c r="B393" s="14" t="s">
        <v>64</v>
      </c>
      <c r="C393" s="15">
        <v>636</v>
      </c>
      <c r="D393" s="28">
        <f>(C394+C396+C399+C400+C401+C402+C403-C398)/C393</f>
        <v>0.99056603773584906</v>
      </c>
    </row>
    <row r="394" spans="2:4" x14ac:dyDescent="0.25">
      <c r="B394" s="16" t="s">
        <v>77</v>
      </c>
      <c r="C394" s="17">
        <v>420</v>
      </c>
      <c r="D394" s="29"/>
    </row>
    <row r="395" spans="2:4" x14ac:dyDescent="0.25">
      <c r="B395" s="18" t="s">
        <v>76</v>
      </c>
      <c r="C395" s="19">
        <v>2</v>
      </c>
      <c r="D395" s="29"/>
    </row>
    <row r="396" spans="2:4" x14ac:dyDescent="0.25">
      <c r="B396" s="20" t="s">
        <v>73</v>
      </c>
      <c r="C396" s="21">
        <v>2</v>
      </c>
      <c r="D396" s="29"/>
    </row>
    <row r="397" spans="2:4" x14ac:dyDescent="0.25">
      <c r="B397" s="18" t="s">
        <v>69</v>
      </c>
      <c r="C397" s="19">
        <v>214</v>
      </c>
      <c r="D397" s="29"/>
    </row>
    <row r="398" spans="2:4" x14ac:dyDescent="0.25">
      <c r="B398" s="20" t="s">
        <v>75</v>
      </c>
      <c r="C398" s="21">
        <v>3</v>
      </c>
      <c r="D398" s="29"/>
    </row>
    <row r="399" spans="2:4" x14ac:dyDescent="0.25">
      <c r="B399" s="20" t="s">
        <v>74</v>
      </c>
      <c r="C399" s="21">
        <v>39</v>
      </c>
      <c r="D399" s="29"/>
    </row>
    <row r="400" spans="2:4" x14ac:dyDescent="0.25">
      <c r="B400" s="20" t="s">
        <v>73</v>
      </c>
      <c r="C400" s="21">
        <v>23</v>
      </c>
      <c r="D400" s="29"/>
    </row>
    <row r="401" spans="2:4" x14ac:dyDescent="0.25">
      <c r="B401" s="20" t="s">
        <v>70</v>
      </c>
      <c r="C401" s="21">
        <v>56</v>
      </c>
      <c r="D401" s="29"/>
    </row>
    <row r="402" spans="2:4" x14ac:dyDescent="0.25">
      <c r="B402" s="20" t="s">
        <v>71</v>
      </c>
      <c r="C402" s="21">
        <v>82</v>
      </c>
      <c r="D402" s="29"/>
    </row>
    <row r="403" spans="2:4" ht="13.8" thickBot="1" x14ac:dyDescent="0.3">
      <c r="B403" s="20" t="s">
        <v>72</v>
      </c>
      <c r="C403" s="21">
        <v>11</v>
      </c>
      <c r="D403" s="29"/>
    </row>
    <row r="404" spans="2:4" ht="13.8" thickBot="1" x14ac:dyDescent="0.3">
      <c r="B404" s="14" t="s">
        <v>43</v>
      </c>
      <c r="C404" s="15">
        <v>22</v>
      </c>
      <c r="D404" s="28">
        <f>(C405+C408+C409+C410+C412+C413+C414-C407)/C404</f>
        <v>0.90909090909090906</v>
      </c>
    </row>
    <row r="405" spans="2:4" x14ac:dyDescent="0.25">
      <c r="B405" s="16" t="s">
        <v>77</v>
      </c>
      <c r="C405" s="17">
        <v>7</v>
      </c>
      <c r="D405" s="29"/>
    </row>
    <row r="406" spans="2:4" x14ac:dyDescent="0.25">
      <c r="B406" s="18" t="s">
        <v>76</v>
      </c>
      <c r="C406" s="19">
        <v>6</v>
      </c>
      <c r="D406" s="29"/>
    </row>
    <row r="407" spans="2:4" x14ac:dyDescent="0.25">
      <c r="B407" s="20" t="s">
        <v>75</v>
      </c>
      <c r="C407" s="21">
        <v>1</v>
      </c>
      <c r="D407" s="29"/>
    </row>
    <row r="408" spans="2:4" x14ac:dyDescent="0.25">
      <c r="B408" s="20" t="s">
        <v>70</v>
      </c>
      <c r="C408" s="21">
        <v>1</v>
      </c>
      <c r="D408" s="29"/>
    </row>
    <row r="409" spans="2:4" x14ac:dyDescent="0.25">
      <c r="B409" s="20" t="s">
        <v>71</v>
      </c>
      <c r="C409" s="21">
        <v>2</v>
      </c>
      <c r="D409" s="29"/>
    </row>
    <row r="410" spans="2:4" x14ac:dyDescent="0.25">
      <c r="B410" s="20" t="s">
        <v>72</v>
      </c>
      <c r="C410" s="21">
        <v>2</v>
      </c>
      <c r="D410" s="29"/>
    </row>
    <row r="411" spans="2:4" x14ac:dyDescent="0.25">
      <c r="B411" s="18" t="s">
        <v>69</v>
      </c>
      <c r="C411" s="19">
        <v>9</v>
      </c>
      <c r="D411" s="29"/>
    </row>
    <row r="412" spans="2:4" x14ac:dyDescent="0.25">
      <c r="B412" s="20" t="s">
        <v>74</v>
      </c>
      <c r="C412" s="21">
        <v>2</v>
      </c>
      <c r="D412" s="29"/>
    </row>
    <row r="413" spans="2:4" x14ac:dyDescent="0.25">
      <c r="B413" s="20" t="s">
        <v>73</v>
      </c>
      <c r="C413" s="21">
        <v>6</v>
      </c>
      <c r="D413" s="29"/>
    </row>
    <row r="414" spans="2:4" ht="13.8" thickBot="1" x14ac:dyDescent="0.3">
      <c r="B414" s="20" t="s">
        <v>72</v>
      </c>
      <c r="C414" s="21">
        <v>1</v>
      </c>
      <c r="D414" s="29"/>
    </row>
    <row r="415" spans="2:4" ht="13.8" thickBot="1" x14ac:dyDescent="0.3">
      <c r="B415" s="14" t="s">
        <v>11</v>
      </c>
      <c r="C415" s="15">
        <v>440</v>
      </c>
      <c r="D415" s="28">
        <f>(C416+C418+C421+C422+C423+C424+C425-C420)/C415</f>
        <v>0.97272727272727277</v>
      </c>
    </row>
    <row r="416" spans="2:4" x14ac:dyDescent="0.25">
      <c r="B416" s="16" t="s">
        <v>77</v>
      </c>
      <c r="C416" s="17">
        <v>232</v>
      </c>
      <c r="D416" s="29"/>
    </row>
    <row r="417" spans="2:4" x14ac:dyDescent="0.25">
      <c r="B417" s="18" t="s">
        <v>76</v>
      </c>
      <c r="C417" s="19">
        <v>5</v>
      </c>
      <c r="D417" s="29"/>
    </row>
    <row r="418" spans="2:4" x14ac:dyDescent="0.25">
      <c r="B418" s="20" t="s">
        <v>71</v>
      </c>
      <c r="C418" s="21">
        <v>5</v>
      </c>
      <c r="D418" s="29"/>
    </row>
    <row r="419" spans="2:4" x14ac:dyDescent="0.25">
      <c r="B419" s="18" t="s">
        <v>69</v>
      </c>
      <c r="C419" s="19">
        <v>203</v>
      </c>
      <c r="D419" s="29"/>
    </row>
    <row r="420" spans="2:4" x14ac:dyDescent="0.25">
      <c r="B420" s="20" t="s">
        <v>75</v>
      </c>
      <c r="C420" s="21">
        <v>6</v>
      </c>
      <c r="D420" s="29"/>
    </row>
    <row r="421" spans="2:4" x14ac:dyDescent="0.25">
      <c r="B421" s="20" t="s">
        <v>74</v>
      </c>
      <c r="C421" s="21">
        <v>41</v>
      </c>
      <c r="D421" s="29"/>
    </row>
    <row r="422" spans="2:4" x14ac:dyDescent="0.25">
      <c r="B422" s="20" t="s">
        <v>73</v>
      </c>
      <c r="C422" s="21">
        <v>48</v>
      </c>
      <c r="D422" s="29"/>
    </row>
    <row r="423" spans="2:4" x14ac:dyDescent="0.25">
      <c r="B423" s="20" t="s">
        <v>70</v>
      </c>
      <c r="C423" s="21">
        <v>43</v>
      </c>
      <c r="D423" s="29"/>
    </row>
    <row r="424" spans="2:4" x14ac:dyDescent="0.25">
      <c r="B424" s="20" t="s">
        <v>71</v>
      </c>
      <c r="C424" s="21">
        <v>54</v>
      </c>
      <c r="D424" s="29"/>
    </row>
    <row r="425" spans="2:4" ht="13.8" thickBot="1" x14ac:dyDescent="0.3">
      <c r="B425" s="20" t="s">
        <v>72</v>
      </c>
      <c r="C425" s="21">
        <v>11</v>
      </c>
      <c r="D425" s="29"/>
    </row>
    <row r="426" spans="2:4" ht="13.8" thickBot="1" x14ac:dyDescent="0.3">
      <c r="B426" s="14" t="s">
        <v>32</v>
      </c>
      <c r="C426" s="15">
        <v>13</v>
      </c>
      <c r="D426" s="28">
        <f>(C427+C429+C430+C433+C434+C435)/C426</f>
        <v>0.84615384615384615</v>
      </c>
    </row>
    <row r="427" spans="2:4" x14ac:dyDescent="0.25">
      <c r="B427" s="16" t="s">
        <v>77</v>
      </c>
      <c r="C427" s="17">
        <v>2</v>
      </c>
      <c r="D427" s="29"/>
    </row>
    <row r="428" spans="2:4" x14ac:dyDescent="0.25">
      <c r="B428" s="18" t="s">
        <v>76</v>
      </c>
      <c r="C428" s="19">
        <v>2</v>
      </c>
      <c r="D428" s="29"/>
    </row>
    <row r="429" spans="2:4" x14ac:dyDescent="0.25">
      <c r="B429" s="20" t="s">
        <v>73</v>
      </c>
      <c r="C429" s="21">
        <v>1</v>
      </c>
      <c r="D429" s="29"/>
    </row>
    <row r="430" spans="2:4" x14ac:dyDescent="0.25">
      <c r="B430" s="20" t="s">
        <v>71</v>
      </c>
      <c r="C430" s="21">
        <v>1</v>
      </c>
      <c r="D430" s="29"/>
    </row>
    <row r="431" spans="2:4" x14ac:dyDescent="0.25">
      <c r="B431" s="18" t="s">
        <v>69</v>
      </c>
      <c r="C431" s="19">
        <v>9</v>
      </c>
      <c r="D431" s="29"/>
    </row>
    <row r="432" spans="2:4" x14ac:dyDescent="0.25">
      <c r="B432" s="20" t="s">
        <v>74</v>
      </c>
      <c r="C432" s="21">
        <v>2</v>
      </c>
      <c r="D432" s="29"/>
    </row>
    <row r="433" spans="2:4" x14ac:dyDescent="0.25">
      <c r="B433" s="20" t="s">
        <v>73</v>
      </c>
      <c r="C433" s="21">
        <v>5</v>
      </c>
      <c r="D433" s="29"/>
    </row>
    <row r="434" spans="2:4" x14ac:dyDescent="0.25">
      <c r="B434" s="20" t="s">
        <v>71</v>
      </c>
      <c r="C434" s="21">
        <v>1</v>
      </c>
      <c r="D434" s="29"/>
    </row>
    <row r="435" spans="2:4" ht="13.8" thickBot="1" x14ac:dyDescent="0.3">
      <c r="B435" s="20" t="s">
        <v>72</v>
      </c>
      <c r="C435" s="21">
        <v>1</v>
      </c>
      <c r="D435" s="29"/>
    </row>
    <row r="436" spans="2:4" ht="13.8" thickBot="1" x14ac:dyDescent="0.3">
      <c r="B436" s="14" t="s">
        <v>16</v>
      </c>
      <c r="C436" s="15">
        <v>61</v>
      </c>
      <c r="D436" s="28">
        <f>(C437+C442+C443+C444-C441-C439)/C436</f>
        <v>0.93442622950819676</v>
      </c>
    </row>
    <row r="437" spans="2:4" x14ac:dyDescent="0.25">
      <c r="B437" s="16" t="s">
        <v>77</v>
      </c>
      <c r="C437" s="17">
        <v>51</v>
      </c>
      <c r="D437" s="29"/>
    </row>
    <row r="438" spans="2:4" x14ac:dyDescent="0.25">
      <c r="B438" s="18" t="s">
        <v>76</v>
      </c>
      <c r="C438" s="19">
        <v>1</v>
      </c>
      <c r="D438" s="29"/>
    </row>
    <row r="439" spans="2:4" x14ac:dyDescent="0.25">
      <c r="B439" s="20" t="s">
        <v>75</v>
      </c>
      <c r="C439" s="21">
        <v>1</v>
      </c>
      <c r="D439" s="29"/>
    </row>
    <row r="440" spans="2:4" x14ac:dyDescent="0.25">
      <c r="B440" s="18" t="s">
        <v>69</v>
      </c>
      <c r="C440" s="19">
        <v>9</v>
      </c>
      <c r="D440" s="29"/>
    </row>
    <row r="441" spans="2:4" x14ac:dyDescent="0.25">
      <c r="B441" s="20" t="s">
        <v>75</v>
      </c>
      <c r="C441" s="21">
        <v>1</v>
      </c>
      <c r="D441" s="29"/>
    </row>
    <row r="442" spans="2:4" x14ac:dyDescent="0.25">
      <c r="B442" s="20" t="s">
        <v>73</v>
      </c>
      <c r="C442" s="21">
        <v>1</v>
      </c>
      <c r="D442" s="29"/>
    </row>
    <row r="443" spans="2:4" x14ac:dyDescent="0.25">
      <c r="B443" s="20" t="s">
        <v>70</v>
      </c>
      <c r="C443" s="21">
        <v>6</v>
      </c>
      <c r="D443" s="29"/>
    </row>
    <row r="444" spans="2:4" ht="13.8" thickBot="1" x14ac:dyDescent="0.3">
      <c r="B444" s="20" t="s">
        <v>71</v>
      </c>
      <c r="C444" s="21">
        <v>1</v>
      </c>
      <c r="D444" s="29"/>
    </row>
    <row r="445" spans="2:4" ht="13.8" thickBot="1" x14ac:dyDescent="0.3">
      <c r="B445" s="14" t="s">
        <v>63</v>
      </c>
      <c r="C445" s="15">
        <v>157</v>
      </c>
      <c r="D445" s="28">
        <f>(C446+C448+C451+C452+C453+C454+C455-C450)/C445</f>
        <v>0.98726114649681529</v>
      </c>
    </row>
    <row r="446" spans="2:4" x14ac:dyDescent="0.25">
      <c r="B446" s="16" t="s">
        <v>77</v>
      </c>
      <c r="C446" s="17">
        <v>94</v>
      </c>
      <c r="D446" s="29"/>
    </row>
    <row r="447" spans="2:4" x14ac:dyDescent="0.25">
      <c r="B447" s="18" t="s">
        <v>76</v>
      </c>
      <c r="C447" s="19">
        <v>3</v>
      </c>
      <c r="D447" s="29"/>
    </row>
    <row r="448" spans="2:4" x14ac:dyDescent="0.25">
      <c r="B448" s="20" t="s">
        <v>71</v>
      </c>
      <c r="C448" s="21">
        <v>3</v>
      </c>
      <c r="D448" s="29"/>
    </row>
    <row r="449" spans="2:4" x14ac:dyDescent="0.25">
      <c r="B449" s="18" t="s">
        <v>69</v>
      </c>
      <c r="C449" s="19">
        <v>60</v>
      </c>
      <c r="D449" s="29"/>
    </row>
    <row r="450" spans="2:4" x14ac:dyDescent="0.25">
      <c r="B450" s="20" t="s">
        <v>75</v>
      </c>
      <c r="C450" s="21">
        <v>1</v>
      </c>
      <c r="D450" s="29"/>
    </row>
    <row r="451" spans="2:4" x14ac:dyDescent="0.25">
      <c r="B451" s="20" t="s">
        <v>74</v>
      </c>
      <c r="C451" s="21">
        <v>15</v>
      </c>
      <c r="D451" s="29"/>
    </row>
    <row r="452" spans="2:4" x14ac:dyDescent="0.25">
      <c r="B452" s="20" t="s">
        <v>73</v>
      </c>
      <c r="C452" s="21">
        <v>16</v>
      </c>
      <c r="D452" s="29"/>
    </row>
    <row r="453" spans="2:4" x14ac:dyDescent="0.25">
      <c r="B453" s="20" t="s">
        <v>70</v>
      </c>
      <c r="C453" s="21">
        <v>9</v>
      </c>
      <c r="D453" s="29"/>
    </row>
    <row r="454" spans="2:4" x14ac:dyDescent="0.25">
      <c r="B454" s="20" t="s">
        <v>71</v>
      </c>
      <c r="C454" s="21">
        <v>8</v>
      </c>
      <c r="D454" s="29"/>
    </row>
    <row r="455" spans="2:4" ht="13.8" thickBot="1" x14ac:dyDescent="0.3">
      <c r="B455" s="20" t="s">
        <v>72</v>
      </c>
      <c r="C455" s="21">
        <v>11</v>
      </c>
      <c r="D455" s="29"/>
    </row>
    <row r="456" spans="2:4" ht="13.8" thickBot="1" x14ac:dyDescent="0.3">
      <c r="B456" s="14" t="s">
        <v>62</v>
      </c>
      <c r="C456" s="15">
        <v>144</v>
      </c>
      <c r="D456" s="28">
        <f>(C457+C459+C462+C463+C464+C465-C461)/C456</f>
        <v>0.98611111111111116</v>
      </c>
    </row>
    <row r="457" spans="2:4" x14ac:dyDescent="0.25">
      <c r="B457" s="16" t="s">
        <v>77</v>
      </c>
      <c r="C457" s="17">
        <v>103</v>
      </c>
      <c r="D457" s="29"/>
    </row>
    <row r="458" spans="2:4" x14ac:dyDescent="0.25">
      <c r="B458" s="18" t="s">
        <v>76</v>
      </c>
      <c r="C458" s="19">
        <v>4</v>
      </c>
      <c r="D458" s="29"/>
    </row>
    <row r="459" spans="2:4" x14ac:dyDescent="0.25">
      <c r="B459" s="20" t="s">
        <v>71</v>
      </c>
      <c r="C459" s="21">
        <v>4</v>
      </c>
      <c r="D459" s="29"/>
    </row>
    <row r="460" spans="2:4" x14ac:dyDescent="0.25">
      <c r="B460" s="18" t="s">
        <v>69</v>
      </c>
      <c r="C460" s="19">
        <v>37</v>
      </c>
      <c r="D460" s="29"/>
    </row>
    <row r="461" spans="2:4" x14ac:dyDescent="0.25">
      <c r="B461" s="20" t="s">
        <v>75</v>
      </c>
      <c r="C461" s="21">
        <v>1</v>
      </c>
      <c r="D461" s="29"/>
    </row>
    <row r="462" spans="2:4" x14ac:dyDescent="0.25">
      <c r="B462" s="20" t="s">
        <v>74</v>
      </c>
      <c r="C462" s="21">
        <v>12</v>
      </c>
      <c r="D462" s="29"/>
    </row>
    <row r="463" spans="2:4" x14ac:dyDescent="0.25">
      <c r="B463" s="20" t="s">
        <v>73</v>
      </c>
      <c r="C463" s="21">
        <v>18</v>
      </c>
      <c r="D463" s="29"/>
    </row>
    <row r="464" spans="2:4" x14ac:dyDescent="0.25">
      <c r="B464" s="20" t="s">
        <v>71</v>
      </c>
      <c r="C464" s="21">
        <v>3</v>
      </c>
      <c r="D464" s="29"/>
    </row>
    <row r="465" spans="2:4" ht="13.8" thickBot="1" x14ac:dyDescent="0.3">
      <c r="B465" s="20" t="s">
        <v>72</v>
      </c>
      <c r="C465" s="21">
        <v>3</v>
      </c>
      <c r="D465" s="29"/>
    </row>
    <row r="466" spans="2:4" ht="13.8" thickBot="1" x14ac:dyDescent="0.3">
      <c r="B466" s="12" t="s">
        <v>91</v>
      </c>
      <c r="C466" s="10">
        <v>22388</v>
      </c>
      <c r="D466" s="37">
        <f>(C467+C11+C12+C13+C16+C17+C18+C19-C15+C23+C24+C27+C28+C29+C30+C31-C26+C35+C36+C37+C39+C40+C41+C42+C43+C48+C51+C52+C53+C54+C55-C47-C50+C59+C60+C61+C64+C65+C66+C67+C68-C63+C72+C73+C74+C75+C78+C79+C80+C81+C82-C77+C87+C88+C89+C90+C91-C86+C94+C95+C96+C97+C98-C93+C102+C103+C104+C105+C108+C109+C110+C111+C112-C107+C116+C119+C118+C123+C124+C125+C126+C129+C130+C131+C132+C133-C128+C137+C139+C140+C141+C145+C146+C147+C148+C151+C152+C153+C154+C155-C150+C159+C161+C162+C163+C164+C168+C169+C170+C171+C174+C175+C176+C177+C178-C173+C182+C183+C184+C185+C188+C189+C190+C191+C192-C187+C196+C197+C199+C200+C201+C205+C208+C209+C210+C211+C212-C207+C216+C217+C218+C221+C222+C223+C224+C225-C220+C230+C231+C232+C233+C234-C229+C238+C240+C241+C242+C243+C247+C248+C249+C252+C253+C254+C255+C256-C251+C261+C262+C263+C264-C260+C267+C268+C269+C270+C271-C266+C275+C278+C279-C277+C283+C284+C285+C288+C289+C290+C291+C292-C287+C296+C297+C298+C301+C302+C303+C304+C305-C300+C309+C310+C312+C313+C314+C315+C316+C320+C321+C322+C325+C326+C327+C328+C329-C324+C333+C335+C336+C337+C338+C339+C343+C347+C348+C349+C352+C353+C354+C355-C351+C359+C360+C361+C362+C365+C366+C367+C368+C369-C364++C373+C374+C375+C376+C377+C381+C382+C383+C384+C385+C388+C389+C390+C391+C392-C387+C396+C399+C400+C401+C402+C403-C398+C408+C410+C409+C412+C413+C414-C407+C418+C421+C422+C423+C424+C425-C420+C429+C430+C432+C433+C434+C435+C442+C443+C444-C439-C441+C448+C451+C452+C453+C454+C455-C450+C459+C462+C463+C464+C465-C461)/C466</f>
        <v>0.97462926567804176</v>
      </c>
    </row>
    <row r="467" spans="2:4" ht="13.8" thickBot="1" x14ac:dyDescent="0.3">
      <c r="B467" s="13" t="s">
        <v>92</v>
      </c>
      <c r="C467" s="11">
        <f>C9+C21+C33+C45+C57+C70+C84+C100+C114+C121+C135+C143+C157+C166+C180+C194+C203+C214+C227+C236+C245+C258+C273+C281+C294+C307+C318+C331+C341+C345+C357+C371+C379+C394+C405+C416+C427+C437+C446+C457</f>
        <v>13230</v>
      </c>
      <c r="D467" s="38"/>
    </row>
    <row r="468" spans="2:4" x14ac:dyDescent="0.25">
      <c r="B468" s="36" t="s">
        <v>93</v>
      </c>
      <c r="C468" s="36"/>
      <c r="D468" s="36"/>
    </row>
  </sheetData>
  <mergeCells count="5">
    <mergeCell ref="B6:B7"/>
    <mergeCell ref="C6:C7"/>
    <mergeCell ref="D6:D7"/>
    <mergeCell ref="D466:D467"/>
    <mergeCell ref="B468:D468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5"/>
  <sheetViews>
    <sheetView topLeftCell="A309" workbookViewId="0">
      <selection activeCell="E326" sqref="B7:E326"/>
    </sheetView>
  </sheetViews>
  <sheetFormatPr baseColWidth="10" defaultRowHeight="13.2" x14ac:dyDescent="0.25"/>
  <cols>
    <col min="2" max="2" width="40.21875" bestFit="1" customWidth="1"/>
    <col min="3" max="3" width="19.88671875" bestFit="1" customWidth="1"/>
    <col min="4" max="4" width="18.5546875" style="27" customWidth="1"/>
    <col min="5" max="5" width="16.6640625" style="27" customWidth="1"/>
  </cols>
  <sheetData>
    <row r="1" spans="1:5" s="6" customFormat="1" ht="15.6" x14ac:dyDescent="0.3">
      <c r="A1" s="7" t="s">
        <v>81</v>
      </c>
      <c r="C1" s="8"/>
      <c r="D1" s="9"/>
      <c r="E1" s="9"/>
    </row>
    <row r="2" spans="1:5" s="6" customFormat="1" ht="15.6" x14ac:dyDescent="0.3">
      <c r="A2" s="7" t="s">
        <v>84</v>
      </c>
      <c r="C2" s="8"/>
      <c r="D2" s="9"/>
      <c r="E2" s="9"/>
    </row>
    <row r="3" spans="1:5" s="6" customFormat="1" ht="15.6" x14ac:dyDescent="0.3">
      <c r="A3" s="7" t="s">
        <v>82</v>
      </c>
      <c r="C3" s="8"/>
      <c r="D3" s="9"/>
      <c r="E3" s="9"/>
    </row>
    <row r="6" spans="1:5" ht="13.8" thickBot="1" x14ac:dyDescent="0.3"/>
    <row r="7" spans="1:5" x14ac:dyDescent="0.25">
      <c r="B7" s="45" t="s">
        <v>85</v>
      </c>
      <c r="C7" s="47" t="s">
        <v>86</v>
      </c>
      <c r="D7" s="49" t="s">
        <v>87</v>
      </c>
      <c r="E7" s="49" t="s">
        <v>88</v>
      </c>
    </row>
    <row r="8" spans="1:5" ht="13.8" thickBot="1" x14ac:dyDescent="0.3">
      <c r="B8" s="46"/>
      <c r="C8" s="48"/>
      <c r="D8" s="50"/>
      <c r="E8" s="50"/>
    </row>
    <row r="9" spans="1:5" ht="13.8" thickBot="1" x14ac:dyDescent="0.3">
      <c r="B9" s="14" t="s">
        <v>19</v>
      </c>
      <c r="C9" s="15">
        <v>205</v>
      </c>
      <c r="D9" s="28">
        <f>C11/C9</f>
        <v>0.89756097560975612</v>
      </c>
      <c r="E9" s="28">
        <f>C11/C9</f>
        <v>0.89756097560975612</v>
      </c>
    </row>
    <row r="10" spans="1:5" x14ac:dyDescent="0.25">
      <c r="B10" s="16" t="s">
        <v>1</v>
      </c>
      <c r="C10" s="17">
        <v>205</v>
      </c>
      <c r="D10" s="30">
        <f>C11/C10</f>
        <v>0.89756097560975612</v>
      </c>
      <c r="E10" s="30">
        <f>C11/C10</f>
        <v>0.89756097560975612</v>
      </c>
    </row>
    <row r="11" spans="1:5" x14ac:dyDescent="0.25">
      <c r="B11" s="22" t="s">
        <v>77</v>
      </c>
      <c r="C11" s="23">
        <v>184</v>
      </c>
      <c r="D11" s="29"/>
      <c r="E11" s="29"/>
    </row>
    <row r="12" spans="1:5" x14ac:dyDescent="0.25">
      <c r="B12" s="22" t="s">
        <v>76</v>
      </c>
      <c r="C12" s="23">
        <v>1</v>
      </c>
      <c r="D12" s="29"/>
      <c r="E12" s="29"/>
    </row>
    <row r="13" spans="1:5" x14ac:dyDescent="0.25">
      <c r="B13" s="24" t="s">
        <v>70</v>
      </c>
      <c r="C13" s="21">
        <v>1</v>
      </c>
      <c r="D13" s="29"/>
      <c r="E13" s="29"/>
    </row>
    <row r="14" spans="1:5" x14ac:dyDescent="0.25">
      <c r="B14" s="22" t="s">
        <v>69</v>
      </c>
      <c r="C14" s="23">
        <v>20</v>
      </c>
      <c r="D14" s="29"/>
      <c r="E14" s="29"/>
    </row>
    <row r="15" spans="1:5" ht="13.8" thickBot="1" x14ac:dyDescent="0.3">
      <c r="B15" s="24" t="s">
        <v>70</v>
      </c>
      <c r="C15" s="21">
        <v>20</v>
      </c>
      <c r="D15" s="29"/>
      <c r="E15" s="29"/>
    </row>
    <row r="16" spans="1:5" ht="13.8" thickBot="1" x14ac:dyDescent="0.3">
      <c r="B16" s="14" t="s">
        <v>31</v>
      </c>
      <c r="C16" s="15">
        <v>18</v>
      </c>
      <c r="D16" s="28">
        <f>C18/C16</f>
        <v>0.1111111111111111</v>
      </c>
      <c r="E16" s="28">
        <f>C18/(C17-C20)</f>
        <v>0.11764705882352941</v>
      </c>
    </row>
    <row r="17" spans="2:5" x14ac:dyDescent="0.25">
      <c r="B17" s="16" t="s">
        <v>1</v>
      </c>
      <c r="C17" s="17">
        <v>18</v>
      </c>
      <c r="D17" s="30">
        <f>C18/C17</f>
        <v>0.1111111111111111</v>
      </c>
      <c r="E17" s="30">
        <f>C18/(C17-C20)</f>
        <v>0.11764705882352941</v>
      </c>
    </row>
    <row r="18" spans="2:5" x14ac:dyDescent="0.25">
      <c r="B18" s="22" t="s">
        <v>77</v>
      </c>
      <c r="C18" s="23">
        <v>2</v>
      </c>
      <c r="D18" s="29"/>
      <c r="E18" s="29"/>
    </row>
    <row r="19" spans="2:5" x14ac:dyDescent="0.25">
      <c r="B19" s="22" t="s">
        <v>69</v>
      </c>
      <c r="C19" s="23">
        <v>16</v>
      </c>
      <c r="D19" s="29"/>
      <c r="E19" s="29"/>
    </row>
    <row r="20" spans="2:5" x14ac:dyDescent="0.25">
      <c r="B20" s="24" t="s">
        <v>73</v>
      </c>
      <c r="C20" s="21">
        <v>1</v>
      </c>
      <c r="D20" s="29"/>
      <c r="E20" s="29"/>
    </row>
    <row r="21" spans="2:5" x14ac:dyDescent="0.25">
      <c r="B21" s="24" t="s">
        <v>70</v>
      </c>
      <c r="C21" s="21">
        <v>3</v>
      </c>
      <c r="D21" s="29"/>
      <c r="E21" s="29"/>
    </row>
    <row r="22" spans="2:5" ht="13.8" thickBot="1" x14ac:dyDescent="0.3">
      <c r="B22" s="24" t="s">
        <v>71</v>
      </c>
      <c r="C22" s="21">
        <v>12</v>
      </c>
      <c r="D22" s="29"/>
      <c r="E22" s="29"/>
    </row>
    <row r="23" spans="2:5" ht="13.8" thickBot="1" x14ac:dyDescent="0.3">
      <c r="B23" s="14" t="s">
        <v>49</v>
      </c>
      <c r="C23" s="15">
        <v>62</v>
      </c>
      <c r="D23" s="28">
        <f>C24/C23</f>
        <v>1</v>
      </c>
      <c r="E23" s="28">
        <f>C25/(C23-C27)</f>
        <v>0.9464285714285714</v>
      </c>
    </row>
    <row r="24" spans="2:5" x14ac:dyDescent="0.25">
      <c r="B24" s="16" t="s">
        <v>1</v>
      </c>
      <c r="C24" s="17">
        <v>62</v>
      </c>
      <c r="D24" s="30">
        <f>C25/C24</f>
        <v>0.85483870967741937</v>
      </c>
      <c r="E24" s="30">
        <f>C25/(C24-C27)</f>
        <v>0.9464285714285714</v>
      </c>
    </row>
    <row r="25" spans="2:5" x14ac:dyDescent="0.25">
      <c r="B25" s="22" t="s">
        <v>77</v>
      </c>
      <c r="C25" s="23">
        <v>53</v>
      </c>
      <c r="D25" s="29"/>
      <c r="E25" s="29"/>
    </row>
    <row r="26" spans="2:5" x14ac:dyDescent="0.25">
      <c r="B26" s="22" t="s">
        <v>69</v>
      </c>
      <c r="C26" s="23">
        <v>9</v>
      </c>
      <c r="D26" s="29"/>
      <c r="E26" s="29"/>
    </row>
    <row r="27" spans="2:5" x14ac:dyDescent="0.25">
      <c r="B27" s="24" t="s">
        <v>73</v>
      </c>
      <c r="C27" s="21">
        <v>6</v>
      </c>
      <c r="D27" s="29"/>
      <c r="E27" s="29"/>
    </row>
    <row r="28" spans="2:5" x14ac:dyDescent="0.25">
      <c r="B28" s="24" t="s">
        <v>71</v>
      </c>
      <c r="C28" s="21">
        <v>2</v>
      </c>
      <c r="D28" s="29"/>
      <c r="E28" s="29"/>
    </row>
    <row r="29" spans="2:5" ht="13.8" thickBot="1" x14ac:dyDescent="0.3">
      <c r="B29" s="24" t="s">
        <v>72</v>
      </c>
      <c r="C29" s="21">
        <v>1</v>
      </c>
      <c r="D29" s="29"/>
      <c r="E29" s="29"/>
    </row>
    <row r="30" spans="2:5" ht="13.8" thickBot="1" x14ac:dyDescent="0.3">
      <c r="B30" s="14" t="s">
        <v>37</v>
      </c>
      <c r="C30" s="15">
        <v>18</v>
      </c>
      <c r="D30" s="28">
        <f>C32/C30</f>
        <v>0.3888888888888889</v>
      </c>
      <c r="E30" s="28">
        <f>C32/(C30-C34)</f>
        <v>0.41176470588235292</v>
      </c>
    </row>
    <row r="31" spans="2:5" x14ac:dyDescent="0.25">
      <c r="B31" s="16" t="s">
        <v>1</v>
      </c>
      <c r="C31" s="17">
        <v>18</v>
      </c>
      <c r="D31" s="30">
        <f>C32/C31</f>
        <v>0.3888888888888889</v>
      </c>
      <c r="E31" s="30">
        <f>C32/(C31-C34)</f>
        <v>0.41176470588235292</v>
      </c>
    </row>
    <row r="32" spans="2:5" x14ac:dyDescent="0.25">
      <c r="B32" s="22" t="s">
        <v>77</v>
      </c>
      <c r="C32" s="23">
        <v>7</v>
      </c>
      <c r="D32" s="29"/>
      <c r="E32" s="29"/>
    </row>
    <row r="33" spans="2:5" x14ac:dyDescent="0.25">
      <c r="B33" s="22" t="s">
        <v>69</v>
      </c>
      <c r="C33" s="23">
        <v>11</v>
      </c>
      <c r="D33" s="29"/>
      <c r="E33" s="29"/>
    </row>
    <row r="34" spans="2:5" x14ac:dyDescent="0.25">
      <c r="B34" s="24" t="s">
        <v>73</v>
      </c>
      <c r="C34" s="21">
        <v>1</v>
      </c>
      <c r="D34" s="29"/>
      <c r="E34" s="29"/>
    </row>
    <row r="35" spans="2:5" x14ac:dyDescent="0.25">
      <c r="B35" s="24" t="s">
        <v>71</v>
      </c>
      <c r="C35" s="21">
        <v>8</v>
      </c>
      <c r="D35" s="29"/>
      <c r="E35" s="29"/>
    </row>
    <row r="36" spans="2:5" ht="13.8" thickBot="1" x14ac:dyDescent="0.3">
      <c r="B36" s="24" t="s">
        <v>72</v>
      </c>
      <c r="C36" s="21">
        <v>2</v>
      </c>
      <c r="D36" s="29"/>
      <c r="E36" s="29"/>
    </row>
    <row r="37" spans="2:5" ht="13.8" thickBot="1" x14ac:dyDescent="0.3">
      <c r="B37" s="14" t="s">
        <v>41</v>
      </c>
      <c r="C37" s="15">
        <v>31</v>
      </c>
      <c r="D37" s="28">
        <f>C39/C37</f>
        <v>0.64516129032258063</v>
      </c>
      <c r="E37" s="28">
        <f>C39/(C37-C41)</f>
        <v>1</v>
      </c>
    </row>
    <row r="38" spans="2:5" x14ac:dyDescent="0.25">
      <c r="B38" s="16" t="s">
        <v>1</v>
      </c>
      <c r="C38" s="17">
        <v>31</v>
      </c>
      <c r="D38" s="30">
        <f>C39/C38</f>
        <v>0.64516129032258063</v>
      </c>
      <c r="E38" s="30">
        <f>C39/(C38-C41)</f>
        <v>1</v>
      </c>
    </row>
    <row r="39" spans="2:5" x14ac:dyDescent="0.25">
      <c r="B39" s="22" t="s">
        <v>77</v>
      </c>
      <c r="C39" s="23">
        <v>20</v>
      </c>
      <c r="D39" s="29"/>
      <c r="E39" s="29"/>
    </row>
    <row r="40" spans="2:5" x14ac:dyDescent="0.25">
      <c r="B40" s="22" t="s">
        <v>69</v>
      </c>
      <c r="C40" s="23">
        <v>11</v>
      </c>
      <c r="D40" s="29"/>
      <c r="E40" s="29"/>
    </row>
    <row r="41" spans="2:5" ht="13.8" thickBot="1" x14ac:dyDescent="0.3">
      <c r="B41" s="24" t="s">
        <v>73</v>
      </c>
      <c r="C41" s="21">
        <v>11</v>
      </c>
      <c r="D41" s="29"/>
      <c r="E41" s="29"/>
    </row>
    <row r="42" spans="2:5" ht="13.8" thickBot="1" x14ac:dyDescent="0.3">
      <c r="B42" s="14" t="s">
        <v>56</v>
      </c>
      <c r="C42" s="15">
        <v>196</v>
      </c>
      <c r="D42" s="28">
        <f>(C44+C50+C56)/C42</f>
        <v>0.72448979591836737</v>
      </c>
      <c r="E42" s="28">
        <f>(C44+C50+C56)/(C42-C46-C52-C58)</f>
        <v>0.89308176100628933</v>
      </c>
    </row>
    <row r="43" spans="2:5" x14ac:dyDescent="0.25">
      <c r="B43" s="16" t="s">
        <v>1</v>
      </c>
      <c r="C43" s="17">
        <v>121</v>
      </c>
      <c r="D43" s="30">
        <f>C44/C43</f>
        <v>0.76859504132231404</v>
      </c>
      <c r="E43" s="30">
        <f>C44/(C43-C46)</f>
        <v>0.93</v>
      </c>
    </row>
    <row r="44" spans="2:5" x14ac:dyDescent="0.25">
      <c r="B44" s="22" t="s">
        <v>77</v>
      </c>
      <c r="C44" s="23">
        <v>93</v>
      </c>
      <c r="D44" s="29"/>
      <c r="E44" s="29"/>
    </row>
    <row r="45" spans="2:5" x14ac:dyDescent="0.25">
      <c r="B45" s="22" t="s">
        <v>69</v>
      </c>
      <c r="C45" s="23">
        <v>28</v>
      </c>
      <c r="D45" s="29"/>
      <c r="E45" s="29"/>
    </row>
    <row r="46" spans="2:5" x14ac:dyDescent="0.25">
      <c r="B46" s="24" t="s">
        <v>73</v>
      </c>
      <c r="C46" s="21">
        <v>21</v>
      </c>
      <c r="D46" s="29"/>
      <c r="E46" s="29"/>
    </row>
    <row r="47" spans="2:5" x14ac:dyDescent="0.25">
      <c r="B47" s="24" t="s">
        <v>70</v>
      </c>
      <c r="C47" s="21">
        <v>4</v>
      </c>
      <c r="D47" s="29"/>
      <c r="E47" s="29"/>
    </row>
    <row r="48" spans="2:5" x14ac:dyDescent="0.25">
      <c r="B48" s="24" t="s">
        <v>72</v>
      </c>
      <c r="C48" s="21">
        <v>3</v>
      </c>
      <c r="D48" s="29"/>
      <c r="E48" s="29"/>
    </row>
    <row r="49" spans="2:5" x14ac:dyDescent="0.25">
      <c r="B49" s="16" t="s">
        <v>5</v>
      </c>
      <c r="C49" s="17">
        <v>31</v>
      </c>
      <c r="D49" s="30">
        <f>C50/C49</f>
        <v>0.61290322580645162</v>
      </c>
      <c r="E49" s="30">
        <f>C50/(C49-C52)</f>
        <v>0.82608695652173914</v>
      </c>
    </row>
    <row r="50" spans="2:5" x14ac:dyDescent="0.25">
      <c r="B50" s="22" t="s">
        <v>77</v>
      </c>
      <c r="C50" s="23">
        <v>19</v>
      </c>
      <c r="D50" s="29"/>
      <c r="E50" s="29"/>
    </row>
    <row r="51" spans="2:5" x14ac:dyDescent="0.25">
      <c r="B51" s="22" t="s">
        <v>69</v>
      </c>
      <c r="C51" s="23">
        <v>12</v>
      </c>
      <c r="D51" s="29"/>
      <c r="E51" s="29"/>
    </row>
    <row r="52" spans="2:5" x14ac:dyDescent="0.25">
      <c r="B52" s="24" t="s">
        <v>73</v>
      </c>
      <c r="C52" s="21">
        <v>8</v>
      </c>
      <c r="D52" s="29"/>
      <c r="E52" s="29"/>
    </row>
    <row r="53" spans="2:5" x14ac:dyDescent="0.25">
      <c r="B53" s="24" t="s">
        <v>70</v>
      </c>
      <c r="C53" s="21">
        <v>2</v>
      </c>
      <c r="D53" s="29"/>
      <c r="E53" s="29"/>
    </row>
    <row r="54" spans="2:5" x14ac:dyDescent="0.25">
      <c r="B54" s="24" t="s">
        <v>71</v>
      </c>
      <c r="C54" s="21">
        <v>2</v>
      </c>
      <c r="D54" s="29"/>
      <c r="E54" s="29"/>
    </row>
    <row r="55" spans="2:5" x14ac:dyDescent="0.25">
      <c r="B55" s="16" t="s">
        <v>4</v>
      </c>
      <c r="C55" s="17">
        <v>44</v>
      </c>
      <c r="D55" s="30">
        <f>C56/C55</f>
        <v>0.68181818181818177</v>
      </c>
      <c r="E55" s="30">
        <f>C56/(C55-C58)</f>
        <v>0.83333333333333337</v>
      </c>
    </row>
    <row r="56" spans="2:5" x14ac:dyDescent="0.25">
      <c r="B56" s="22" t="s">
        <v>77</v>
      </c>
      <c r="C56" s="23">
        <v>30</v>
      </c>
      <c r="D56" s="29"/>
      <c r="E56" s="29"/>
    </row>
    <row r="57" spans="2:5" x14ac:dyDescent="0.25">
      <c r="B57" s="22" t="s">
        <v>69</v>
      </c>
      <c r="C57" s="23">
        <v>14</v>
      </c>
      <c r="D57" s="29"/>
      <c r="E57" s="29"/>
    </row>
    <row r="58" spans="2:5" x14ac:dyDescent="0.25">
      <c r="B58" s="24" t="s">
        <v>73</v>
      </c>
      <c r="C58" s="21">
        <v>8</v>
      </c>
      <c r="D58" s="29"/>
      <c r="E58" s="29"/>
    </row>
    <row r="59" spans="2:5" ht="13.8" thickBot="1" x14ac:dyDescent="0.3">
      <c r="B59" s="24" t="s">
        <v>70</v>
      </c>
      <c r="C59" s="21">
        <v>6</v>
      </c>
      <c r="D59" s="29"/>
      <c r="E59" s="29"/>
    </row>
    <row r="60" spans="2:5" ht="13.8" thickBot="1" x14ac:dyDescent="0.3">
      <c r="B60" s="14" t="s">
        <v>0</v>
      </c>
      <c r="C60" s="15">
        <v>1217</v>
      </c>
      <c r="D60" s="28">
        <f>(C62+C67+C77+C85+C90)/C60</f>
        <v>0.76828266228430564</v>
      </c>
      <c r="E60" s="28">
        <f>(C62+C67+C77+C85+C90)/(C60-C64-C69-C71-C72-C79-C80-C87-C92)</f>
        <v>0.85858585858585856</v>
      </c>
    </row>
    <row r="61" spans="2:5" x14ac:dyDescent="0.25">
      <c r="B61" s="16" t="s">
        <v>65</v>
      </c>
      <c r="C61" s="17">
        <v>31</v>
      </c>
      <c r="D61" s="30">
        <f>C62/C61</f>
        <v>0.93548387096774188</v>
      </c>
      <c r="E61" s="30">
        <f>C62/(C61-C64)</f>
        <v>0.96666666666666667</v>
      </c>
    </row>
    <row r="62" spans="2:5" x14ac:dyDescent="0.25">
      <c r="B62" s="22" t="s">
        <v>77</v>
      </c>
      <c r="C62" s="23">
        <v>29</v>
      </c>
      <c r="D62" s="29"/>
      <c r="E62" s="29"/>
    </row>
    <row r="63" spans="2:5" x14ac:dyDescent="0.25">
      <c r="B63" s="22" t="s">
        <v>69</v>
      </c>
      <c r="C63" s="23">
        <v>2</v>
      </c>
      <c r="D63" s="29"/>
      <c r="E63" s="29"/>
    </row>
    <row r="64" spans="2:5" x14ac:dyDescent="0.25">
      <c r="B64" s="24" t="s">
        <v>74</v>
      </c>
      <c r="C64" s="21">
        <v>1</v>
      </c>
      <c r="D64" s="29"/>
      <c r="E64" s="29"/>
    </row>
    <row r="65" spans="2:5" x14ac:dyDescent="0.25">
      <c r="B65" s="24" t="s">
        <v>72</v>
      </c>
      <c r="C65" s="21">
        <v>1</v>
      </c>
      <c r="D65" s="29"/>
      <c r="E65" s="29"/>
    </row>
    <row r="66" spans="2:5" x14ac:dyDescent="0.25">
      <c r="B66" s="16" t="s">
        <v>1</v>
      </c>
      <c r="C66" s="17">
        <v>1025</v>
      </c>
      <c r="D66" s="30">
        <f>C67/C66</f>
        <v>0.7678048780487805</v>
      </c>
      <c r="E66" s="30">
        <f>C67/(C66-C69-C71-C72)</f>
        <v>0.86961325966850833</v>
      </c>
    </row>
    <row r="67" spans="2:5" x14ac:dyDescent="0.25">
      <c r="B67" s="22" t="s">
        <v>77</v>
      </c>
      <c r="C67" s="23">
        <v>787</v>
      </c>
      <c r="D67" s="29"/>
      <c r="E67" s="29"/>
    </row>
    <row r="68" spans="2:5" x14ac:dyDescent="0.25">
      <c r="B68" s="22" t="s">
        <v>76</v>
      </c>
      <c r="C68" s="23">
        <v>3</v>
      </c>
      <c r="D68" s="29"/>
      <c r="E68" s="29"/>
    </row>
    <row r="69" spans="2:5" x14ac:dyDescent="0.25">
      <c r="B69" s="24" t="s">
        <v>73</v>
      </c>
      <c r="C69" s="21">
        <v>3</v>
      </c>
      <c r="D69" s="29"/>
      <c r="E69" s="29"/>
    </row>
    <row r="70" spans="2:5" x14ac:dyDescent="0.25">
      <c r="B70" s="22" t="s">
        <v>69</v>
      </c>
      <c r="C70" s="23">
        <v>235</v>
      </c>
      <c r="D70" s="29"/>
      <c r="E70" s="29"/>
    </row>
    <row r="71" spans="2:5" x14ac:dyDescent="0.25">
      <c r="B71" s="24" t="s">
        <v>74</v>
      </c>
      <c r="C71" s="21">
        <v>59</v>
      </c>
      <c r="D71" s="29"/>
      <c r="E71" s="29"/>
    </row>
    <row r="72" spans="2:5" x14ac:dyDescent="0.25">
      <c r="B72" s="24" t="s">
        <v>73</v>
      </c>
      <c r="C72" s="21">
        <v>58</v>
      </c>
      <c r="D72" s="29"/>
      <c r="E72" s="29"/>
    </row>
    <row r="73" spans="2:5" x14ac:dyDescent="0.25">
      <c r="B73" s="24" t="s">
        <v>70</v>
      </c>
      <c r="C73" s="21">
        <v>9</v>
      </c>
      <c r="D73" s="29"/>
      <c r="E73" s="29"/>
    </row>
    <row r="74" spans="2:5" x14ac:dyDescent="0.25">
      <c r="B74" s="24" t="s">
        <v>71</v>
      </c>
      <c r="C74" s="21">
        <v>81</v>
      </c>
      <c r="D74" s="29"/>
      <c r="E74" s="29"/>
    </row>
    <row r="75" spans="2:5" x14ac:dyDescent="0.25">
      <c r="B75" s="24" t="s">
        <v>72</v>
      </c>
      <c r="C75" s="21">
        <v>28</v>
      </c>
      <c r="D75" s="29"/>
      <c r="E75" s="29"/>
    </row>
    <row r="76" spans="2:5" x14ac:dyDescent="0.25">
      <c r="B76" s="16" t="s">
        <v>5</v>
      </c>
      <c r="C76" s="17">
        <v>52</v>
      </c>
      <c r="D76" s="30">
        <f>C77/C76</f>
        <v>0.65384615384615385</v>
      </c>
      <c r="E76" s="30">
        <f>C77/(C76-C79-C80)</f>
        <v>0.70833333333333337</v>
      </c>
    </row>
    <row r="77" spans="2:5" x14ac:dyDescent="0.25">
      <c r="B77" s="22" t="s">
        <v>77</v>
      </c>
      <c r="C77" s="23">
        <v>34</v>
      </c>
      <c r="D77" s="29"/>
      <c r="E77" s="29"/>
    </row>
    <row r="78" spans="2:5" x14ac:dyDescent="0.25">
      <c r="B78" s="22" t="s">
        <v>69</v>
      </c>
      <c r="C78" s="23">
        <v>18</v>
      </c>
      <c r="D78" s="29"/>
      <c r="E78" s="29"/>
    </row>
    <row r="79" spans="2:5" x14ac:dyDescent="0.25">
      <c r="B79" s="24" t="s">
        <v>74</v>
      </c>
      <c r="C79" s="21">
        <v>3</v>
      </c>
      <c r="D79" s="29"/>
      <c r="E79" s="29"/>
    </row>
    <row r="80" spans="2:5" x14ac:dyDescent="0.25">
      <c r="B80" s="24" t="s">
        <v>73</v>
      </c>
      <c r="C80" s="21">
        <v>1</v>
      </c>
      <c r="D80" s="29"/>
      <c r="E80" s="29"/>
    </row>
    <row r="81" spans="2:5" x14ac:dyDescent="0.25">
      <c r="B81" s="24" t="s">
        <v>70</v>
      </c>
      <c r="C81" s="21">
        <v>11</v>
      </c>
      <c r="D81" s="29"/>
      <c r="E81" s="29"/>
    </row>
    <row r="82" spans="2:5" x14ac:dyDescent="0.25">
      <c r="B82" s="24" t="s">
        <v>71</v>
      </c>
      <c r="C82" s="21">
        <v>2</v>
      </c>
      <c r="D82" s="29"/>
      <c r="E82" s="29"/>
    </row>
    <row r="83" spans="2:5" x14ac:dyDescent="0.25">
      <c r="B83" s="24" t="s">
        <v>72</v>
      </c>
      <c r="C83" s="21">
        <v>1</v>
      </c>
      <c r="D83" s="29"/>
      <c r="E83" s="29"/>
    </row>
    <row r="84" spans="2:5" x14ac:dyDescent="0.25">
      <c r="B84" s="16" t="s">
        <v>66</v>
      </c>
      <c r="C84" s="17">
        <v>31</v>
      </c>
      <c r="D84" s="30">
        <f>C85/C84</f>
        <v>0.90322580645161288</v>
      </c>
      <c r="E84" s="30">
        <f>C85/(C84-C87)</f>
        <v>0.96551724137931039</v>
      </c>
    </row>
    <row r="85" spans="2:5" x14ac:dyDescent="0.25">
      <c r="B85" s="22" t="s">
        <v>77</v>
      </c>
      <c r="C85" s="23">
        <v>28</v>
      </c>
      <c r="D85" s="29"/>
      <c r="E85" s="29"/>
    </row>
    <row r="86" spans="2:5" x14ac:dyDescent="0.25">
      <c r="B86" s="22" t="s">
        <v>69</v>
      </c>
      <c r="C86" s="23">
        <v>3</v>
      </c>
      <c r="D86" s="29"/>
      <c r="E86" s="29"/>
    </row>
    <row r="87" spans="2:5" x14ac:dyDescent="0.25">
      <c r="B87" s="24" t="s">
        <v>73</v>
      </c>
      <c r="C87" s="21">
        <v>2</v>
      </c>
      <c r="D87" s="29"/>
      <c r="E87" s="29"/>
    </row>
    <row r="88" spans="2:5" x14ac:dyDescent="0.25">
      <c r="B88" s="24" t="s">
        <v>71</v>
      </c>
      <c r="C88" s="21">
        <v>1</v>
      </c>
      <c r="D88" s="29"/>
      <c r="E88" s="29"/>
    </row>
    <row r="89" spans="2:5" x14ac:dyDescent="0.25">
      <c r="B89" s="16" t="s">
        <v>4</v>
      </c>
      <c r="C89" s="17">
        <v>78</v>
      </c>
      <c r="D89" s="30">
        <f>C90/C89</f>
        <v>0.73076923076923073</v>
      </c>
      <c r="E89" s="30">
        <f>C90/(C89-C92)</f>
        <v>0.74025974025974028</v>
      </c>
    </row>
    <row r="90" spans="2:5" x14ac:dyDescent="0.25">
      <c r="B90" s="22" t="s">
        <v>77</v>
      </c>
      <c r="C90" s="23">
        <v>57</v>
      </c>
      <c r="D90" s="29"/>
      <c r="E90" s="29"/>
    </row>
    <row r="91" spans="2:5" x14ac:dyDescent="0.25">
      <c r="B91" s="22" t="s">
        <v>69</v>
      </c>
      <c r="C91" s="23">
        <v>21</v>
      </c>
      <c r="D91" s="29"/>
      <c r="E91" s="29"/>
    </row>
    <row r="92" spans="2:5" x14ac:dyDescent="0.25">
      <c r="B92" s="24" t="s">
        <v>73</v>
      </c>
      <c r="C92" s="21">
        <v>1</v>
      </c>
      <c r="D92" s="29"/>
      <c r="E92" s="29"/>
    </row>
    <row r="93" spans="2:5" x14ac:dyDescent="0.25">
      <c r="B93" s="24" t="s">
        <v>70</v>
      </c>
      <c r="C93" s="21">
        <v>14</v>
      </c>
      <c r="D93" s="29"/>
      <c r="E93" s="29"/>
    </row>
    <row r="94" spans="2:5" ht="13.8" thickBot="1" x14ac:dyDescent="0.3">
      <c r="B94" s="24" t="s">
        <v>71</v>
      </c>
      <c r="C94" s="21">
        <v>6</v>
      </c>
      <c r="D94" s="29"/>
      <c r="E94" s="29"/>
    </row>
    <row r="95" spans="2:5" ht="13.8" thickBot="1" x14ac:dyDescent="0.3">
      <c r="B95" s="14" t="s">
        <v>25</v>
      </c>
      <c r="C95" s="15">
        <v>42</v>
      </c>
      <c r="D95" s="28">
        <f>C97/C95</f>
        <v>0.54761904761904767</v>
      </c>
      <c r="E95" s="28">
        <f>C97/C95</f>
        <v>0.54761904761904767</v>
      </c>
    </row>
    <row r="96" spans="2:5" x14ac:dyDescent="0.25">
      <c r="B96" s="16" t="s">
        <v>1</v>
      </c>
      <c r="C96" s="17">
        <v>42</v>
      </c>
      <c r="D96" s="30">
        <f>C97/C96</f>
        <v>0.54761904761904767</v>
      </c>
      <c r="E96" s="30">
        <f>C97/C96</f>
        <v>0.54761904761904767</v>
      </c>
    </row>
    <row r="97" spans="2:5" x14ac:dyDescent="0.25">
      <c r="B97" s="22" t="s">
        <v>77</v>
      </c>
      <c r="C97" s="23">
        <v>23</v>
      </c>
      <c r="D97" s="29"/>
      <c r="E97" s="29"/>
    </row>
    <row r="98" spans="2:5" x14ac:dyDescent="0.25">
      <c r="B98" s="22" t="s">
        <v>76</v>
      </c>
      <c r="C98" s="23">
        <v>5</v>
      </c>
      <c r="D98" s="29"/>
      <c r="E98" s="29"/>
    </row>
    <row r="99" spans="2:5" x14ac:dyDescent="0.25">
      <c r="B99" s="24" t="s">
        <v>70</v>
      </c>
      <c r="C99" s="21">
        <v>5</v>
      </c>
      <c r="D99" s="29"/>
      <c r="E99" s="29"/>
    </row>
    <row r="100" spans="2:5" x14ac:dyDescent="0.25">
      <c r="B100" s="22" t="s">
        <v>69</v>
      </c>
      <c r="C100" s="23">
        <v>14</v>
      </c>
      <c r="D100" s="29"/>
      <c r="E100" s="29"/>
    </row>
    <row r="101" spans="2:5" ht="13.8" thickBot="1" x14ac:dyDescent="0.3">
      <c r="B101" s="24" t="s">
        <v>70</v>
      </c>
      <c r="C101" s="21">
        <v>14</v>
      </c>
      <c r="D101" s="29"/>
      <c r="E101" s="29"/>
    </row>
    <row r="102" spans="2:5" ht="13.8" thickBot="1" x14ac:dyDescent="0.3">
      <c r="B102" s="14" t="s">
        <v>57</v>
      </c>
      <c r="C102" s="15">
        <v>90</v>
      </c>
      <c r="D102" s="28">
        <f>(C104+C109+C113)/C102</f>
        <v>0.8666666666666667</v>
      </c>
      <c r="E102" s="28">
        <f>(C104+C109+C113)/(C102-C106-C115)</f>
        <v>0.88636363636363635</v>
      </c>
    </row>
    <row r="103" spans="2:5" x14ac:dyDescent="0.25">
      <c r="B103" s="16" t="s">
        <v>1</v>
      </c>
      <c r="C103" s="17">
        <v>31</v>
      </c>
      <c r="D103" s="30">
        <f>C104/C103</f>
        <v>0.80645161290322576</v>
      </c>
      <c r="E103" s="30">
        <f>C104/(C103-C106)</f>
        <v>0.83333333333333337</v>
      </c>
    </row>
    <row r="104" spans="2:5" x14ac:dyDescent="0.25">
      <c r="B104" s="22" t="s">
        <v>77</v>
      </c>
      <c r="C104" s="23">
        <v>25</v>
      </c>
      <c r="D104" s="29"/>
      <c r="E104" s="29"/>
    </row>
    <row r="105" spans="2:5" x14ac:dyDescent="0.25">
      <c r="B105" s="22" t="s">
        <v>69</v>
      </c>
      <c r="C105" s="23">
        <v>6</v>
      </c>
      <c r="D105" s="29"/>
      <c r="E105" s="29"/>
    </row>
    <row r="106" spans="2:5" x14ac:dyDescent="0.25">
      <c r="B106" s="24" t="s">
        <v>73</v>
      </c>
      <c r="C106" s="21">
        <v>1</v>
      </c>
      <c r="D106" s="29"/>
      <c r="E106" s="29"/>
    </row>
    <row r="107" spans="2:5" x14ac:dyDescent="0.25">
      <c r="B107" s="24" t="s">
        <v>70</v>
      </c>
      <c r="C107" s="21">
        <v>5</v>
      </c>
      <c r="D107" s="29"/>
      <c r="E107" s="29"/>
    </row>
    <row r="108" spans="2:5" x14ac:dyDescent="0.25">
      <c r="B108" s="16" t="s">
        <v>66</v>
      </c>
      <c r="C108" s="17">
        <v>48</v>
      </c>
      <c r="D108" s="30">
        <f>C109/C108</f>
        <v>0.89583333333333337</v>
      </c>
      <c r="E108" s="30">
        <f>C109/C108</f>
        <v>0.89583333333333337</v>
      </c>
    </row>
    <row r="109" spans="2:5" x14ac:dyDescent="0.25">
      <c r="B109" s="22" t="s">
        <v>77</v>
      </c>
      <c r="C109" s="23">
        <v>43</v>
      </c>
      <c r="D109" s="29"/>
      <c r="E109" s="29"/>
    </row>
    <row r="110" spans="2:5" x14ac:dyDescent="0.25">
      <c r="B110" s="22" t="s">
        <v>69</v>
      </c>
      <c r="C110" s="23">
        <v>5</v>
      </c>
      <c r="D110" s="29"/>
      <c r="E110" s="29"/>
    </row>
    <row r="111" spans="2:5" x14ac:dyDescent="0.25">
      <c r="B111" s="24" t="s">
        <v>70</v>
      </c>
      <c r="C111" s="21">
        <v>5</v>
      </c>
      <c r="D111" s="29"/>
      <c r="E111" s="29"/>
    </row>
    <row r="112" spans="2:5" x14ac:dyDescent="0.25">
      <c r="B112" s="16" t="s">
        <v>3</v>
      </c>
      <c r="C112" s="17">
        <v>11</v>
      </c>
      <c r="D112" s="30">
        <f>C113/C112</f>
        <v>0.90909090909090906</v>
      </c>
      <c r="E112" s="30">
        <f>C113/(C112-C115)</f>
        <v>1</v>
      </c>
    </row>
    <row r="113" spans="2:5" x14ac:dyDescent="0.25">
      <c r="B113" s="22" t="s">
        <v>77</v>
      </c>
      <c r="C113" s="23">
        <v>10</v>
      </c>
      <c r="D113" s="29"/>
      <c r="E113" s="29"/>
    </row>
    <row r="114" spans="2:5" x14ac:dyDescent="0.25">
      <c r="B114" s="22" t="s">
        <v>69</v>
      </c>
      <c r="C114" s="23">
        <v>1</v>
      </c>
      <c r="D114" s="29"/>
      <c r="E114" s="29"/>
    </row>
    <row r="115" spans="2:5" ht="13.8" thickBot="1" x14ac:dyDescent="0.3">
      <c r="B115" s="24" t="s">
        <v>73</v>
      </c>
      <c r="C115" s="21">
        <v>1</v>
      </c>
      <c r="D115" s="29"/>
      <c r="E115" s="29"/>
    </row>
    <row r="116" spans="2:5" ht="13.8" thickBot="1" x14ac:dyDescent="0.3">
      <c r="B116" s="14" t="s">
        <v>52</v>
      </c>
      <c r="C116" s="15">
        <v>882</v>
      </c>
      <c r="D116" s="28">
        <f>(C118+C124+C132+C138+C144+C148+C152+C157+C164)/C116</f>
        <v>0.87755102040816324</v>
      </c>
      <c r="E116" s="28">
        <f>(C118+C124+C132+C138+C144+C148+C152+C157+C164)/(C116-C120-C126-C127-C134-C135-C140-C154-C159-C160)</f>
        <v>0.92142857142857137</v>
      </c>
    </row>
    <row r="117" spans="2:5" x14ac:dyDescent="0.25">
      <c r="B117" s="16" t="s">
        <v>65</v>
      </c>
      <c r="C117" s="17">
        <v>71</v>
      </c>
      <c r="D117" s="30">
        <f>C118/C117</f>
        <v>0.92957746478873238</v>
      </c>
      <c r="E117" s="30">
        <f>C118/(C117-C120)</f>
        <v>0.94285714285714284</v>
      </c>
    </row>
    <row r="118" spans="2:5" x14ac:dyDescent="0.25">
      <c r="B118" s="22" t="s">
        <v>77</v>
      </c>
      <c r="C118" s="23">
        <v>66</v>
      </c>
      <c r="D118" s="29"/>
      <c r="E118" s="29"/>
    </row>
    <row r="119" spans="2:5" x14ac:dyDescent="0.25">
      <c r="B119" s="22" t="s">
        <v>69</v>
      </c>
      <c r="C119" s="23">
        <v>5</v>
      </c>
      <c r="D119" s="29"/>
      <c r="E119" s="29"/>
    </row>
    <row r="120" spans="2:5" x14ac:dyDescent="0.25">
      <c r="B120" s="24" t="s">
        <v>74</v>
      </c>
      <c r="C120" s="21">
        <v>1</v>
      </c>
      <c r="D120" s="29"/>
      <c r="E120" s="29"/>
    </row>
    <row r="121" spans="2:5" x14ac:dyDescent="0.25">
      <c r="B121" s="24" t="s">
        <v>70</v>
      </c>
      <c r="C121" s="21">
        <v>1</v>
      </c>
      <c r="D121" s="29"/>
      <c r="E121" s="29"/>
    </row>
    <row r="122" spans="2:5" x14ac:dyDescent="0.25">
      <c r="B122" s="24" t="s">
        <v>71</v>
      </c>
      <c r="C122" s="21">
        <v>3</v>
      </c>
      <c r="D122" s="29"/>
      <c r="E122" s="29"/>
    </row>
    <row r="123" spans="2:5" x14ac:dyDescent="0.25">
      <c r="B123" s="16" t="s">
        <v>1</v>
      </c>
      <c r="C123" s="17">
        <v>340</v>
      </c>
      <c r="D123" s="30">
        <f>C124/C123</f>
        <v>0.87058823529411766</v>
      </c>
      <c r="E123" s="30">
        <f>C124/(C123-C126-C127)</f>
        <v>0.92789968652037613</v>
      </c>
    </row>
    <row r="124" spans="2:5" x14ac:dyDescent="0.25">
      <c r="B124" s="22" t="s">
        <v>77</v>
      </c>
      <c r="C124" s="23">
        <v>296</v>
      </c>
      <c r="D124" s="29"/>
      <c r="E124" s="29"/>
    </row>
    <row r="125" spans="2:5" x14ac:dyDescent="0.25">
      <c r="B125" s="22" t="s">
        <v>69</v>
      </c>
      <c r="C125" s="23">
        <v>44</v>
      </c>
      <c r="D125" s="29"/>
      <c r="E125" s="29"/>
    </row>
    <row r="126" spans="2:5" x14ac:dyDescent="0.25">
      <c r="B126" s="24" t="s">
        <v>74</v>
      </c>
      <c r="C126" s="21">
        <v>15</v>
      </c>
      <c r="D126" s="29"/>
      <c r="E126" s="29"/>
    </row>
    <row r="127" spans="2:5" x14ac:dyDescent="0.25">
      <c r="B127" s="24" t="s">
        <v>73</v>
      </c>
      <c r="C127" s="21">
        <v>6</v>
      </c>
      <c r="D127" s="29"/>
      <c r="E127" s="29"/>
    </row>
    <row r="128" spans="2:5" x14ac:dyDescent="0.25">
      <c r="B128" s="24" t="s">
        <v>70</v>
      </c>
      <c r="C128" s="21">
        <v>4</v>
      </c>
      <c r="D128" s="29"/>
      <c r="E128" s="29"/>
    </row>
    <row r="129" spans="2:5" x14ac:dyDescent="0.25">
      <c r="B129" s="24" t="s">
        <v>71</v>
      </c>
      <c r="C129" s="21">
        <v>18</v>
      </c>
      <c r="D129" s="29"/>
      <c r="E129" s="29"/>
    </row>
    <row r="130" spans="2:5" x14ac:dyDescent="0.25">
      <c r="B130" s="24" t="s">
        <v>72</v>
      </c>
      <c r="C130" s="21">
        <v>1</v>
      </c>
      <c r="D130" s="29"/>
      <c r="E130" s="29"/>
    </row>
    <row r="131" spans="2:5" x14ac:dyDescent="0.25">
      <c r="B131" s="16" t="s">
        <v>10</v>
      </c>
      <c r="C131" s="17">
        <v>21</v>
      </c>
      <c r="D131" s="30">
        <f>C132/C131</f>
        <v>0.80952380952380953</v>
      </c>
      <c r="E131" s="30">
        <f>C132/(C131-C134-C135)</f>
        <v>0.89473684210526316</v>
      </c>
    </row>
    <row r="132" spans="2:5" x14ac:dyDescent="0.25">
      <c r="B132" s="22" t="s">
        <v>77</v>
      </c>
      <c r="C132" s="23">
        <v>17</v>
      </c>
      <c r="D132" s="29"/>
      <c r="E132" s="29"/>
    </row>
    <row r="133" spans="2:5" x14ac:dyDescent="0.25">
      <c r="B133" s="22" t="s">
        <v>69</v>
      </c>
      <c r="C133" s="23">
        <v>4</v>
      </c>
      <c r="D133" s="29"/>
      <c r="E133" s="29"/>
    </row>
    <row r="134" spans="2:5" x14ac:dyDescent="0.25">
      <c r="B134" s="24" t="s">
        <v>74</v>
      </c>
      <c r="C134" s="21">
        <v>1</v>
      </c>
      <c r="D134" s="29"/>
      <c r="E134" s="29"/>
    </row>
    <row r="135" spans="2:5" x14ac:dyDescent="0.25">
      <c r="B135" s="24" t="s">
        <v>73</v>
      </c>
      <c r="C135" s="21">
        <v>1</v>
      </c>
      <c r="D135" s="29"/>
      <c r="E135" s="29"/>
    </row>
    <row r="136" spans="2:5" x14ac:dyDescent="0.25">
      <c r="B136" s="24" t="s">
        <v>70</v>
      </c>
      <c r="C136" s="21">
        <v>2</v>
      </c>
      <c r="D136" s="29"/>
      <c r="E136" s="29"/>
    </row>
    <row r="137" spans="2:5" x14ac:dyDescent="0.25">
      <c r="B137" s="16" t="s">
        <v>5</v>
      </c>
      <c r="C137" s="17">
        <v>134</v>
      </c>
      <c r="D137" s="30">
        <f>C138/C137</f>
        <v>0.91044776119402981</v>
      </c>
      <c r="E137" s="30">
        <f>C138/(C137-C140)</f>
        <v>0.93846153846153846</v>
      </c>
    </row>
    <row r="138" spans="2:5" x14ac:dyDescent="0.25">
      <c r="B138" s="22" t="s">
        <v>77</v>
      </c>
      <c r="C138" s="23">
        <v>122</v>
      </c>
      <c r="D138" s="29"/>
      <c r="E138" s="29"/>
    </row>
    <row r="139" spans="2:5" x14ac:dyDescent="0.25">
      <c r="B139" s="22" t="s">
        <v>69</v>
      </c>
      <c r="C139" s="23">
        <v>12</v>
      </c>
      <c r="D139" s="29"/>
      <c r="E139" s="29"/>
    </row>
    <row r="140" spans="2:5" x14ac:dyDescent="0.25">
      <c r="B140" s="24" t="s">
        <v>74</v>
      </c>
      <c r="C140" s="21">
        <v>4</v>
      </c>
      <c r="D140" s="29"/>
      <c r="E140" s="29"/>
    </row>
    <row r="141" spans="2:5" x14ac:dyDescent="0.25">
      <c r="B141" s="24" t="s">
        <v>70</v>
      </c>
      <c r="C141" s="21">
        <v>1</v>
      </c>
      <c r="D141" s="29"/>
      <c r="E141" s="29"/>
    </row>
    <row r="142" spans="2:5" x14ac:dyDescent="0.25">
      <c r="B142" s="24" t="s">
        <v>71</v>
      </c>
      <c r="C142" s="21">
        <v>7</v>
      </c>
      <c r="D142" s="29"/>
      <c r="E142" s="29"/>
    </row>
    <row r="143" spans="2:5" x14ac:dyDescent="0.25">
      <c r="B143" s="16" t="s">
        <v>66</v>
      </c>
      <c r="C143" s="17">
        <v>32</v>
      </c>
      <c r="D143" s="30">
        <f>C144/C143</f>
        <v>0.90625</v>
      </c>
      <c r="E143" s="30">
        <f>C144/C143</f>
        <v>0.90625</v>
      </c>
    </row>
    <row r="144" spans="2:5" x14ac:dyDescent="0.25">
      <c r="B144" s="22" t="s">
        <v>77</v>
      </c>
      <c r="C144" s="23">
        <v>29</v>
      </c>
      <c r="D144" s="29"/>
      <c r="E144" s="29"/>
    </row>
    <row r="145" spans="2:5" x14ac:dyDescent="0.25">
      <c r="B145" s="22" t="s">
        <v>69</v>
      </c>
      <c r="C145" s="23">
        <v>3</v>
      </c>
      <c r="D145" s="29"/>
      <c r="E145" s="29"/>
    </row>
    <row r="146" spans="2:5" x14ac:dyDescent="0.25">
      <c r="B146" s="24" t="s">
        <v>71</v>
      </c>
      <c r="C146" s="21">
        <v>3</v>
      </c>
      <c r="D146" s="29"/>
      <c r="E146" s="29"/>
    </row>
    <row r="147" spans="2:5" x14ac:dyDescent="0.25">
      <c r="B147" s="16" t="s">
        <v>7</v>
      </c>
      <c r="C147" s="17">
        <v>17</v>
      </c>
      <c r="D147" s="30">
        <f>C148/C147</f>
        <v>0.94117647058823528</v>
      </c>
      <c r="E147" s="30">
        <f>C148/C147</f>
        <v>0.94117647058823528</v>
      </c>
    </row>
    <row r="148" spans="2:5" x14ac:dyDescent="0.25">
      <c r="B148" s="22" t="s">
        <v>77</v>
      </c>
      <c r="C148" s="23">
        <v>16</v>
      </c>
      <c r="D148" s="29"/>
      <c r="E148" s="29"/>
    </row>
    <row r="149" spans="2:5" x14ac:dyDescent="0.25">
      <c r="B149" s="22" t="s">
        <v>69</v>
      </c>
      <c r="C149" s="23">
        <v>1</v>
      </c>
      <c r="D149" s="29"/>
      <c r="E149" s="29"/>
    </row>
    <row r="150" spans="2:5" x14ac:dyDescent="0.25">
      <c r="B150" s="24" t="s">
        <v>71</v>
      </c>
      <c r="C150" s="21">
        <v>1</v>
      </c>
      <c r="D150" s="29"/>
      <c r="E150" s="29"/>
    </row>
    <row r="151" spans="2:5" x14ac:dyDescent="0.25">
      <c r="B151" s="16" t="s">
        <v>3</v>
      </c>
      <c r="C151" s="17">
        <v>31</v>
      </c>
      <c r="D151" s="30">
        <f>C152/C151</f>
        <v>0.90322580645161288</v>
      </c>
      <c r="E151" s="30">
        <f>C152/(C151-C154)</f>
        <v>0.96551724137931039</v>
      </c>
    </row>
    <row r="152" spans="2:5" x14ac:dyDescent="0.25">
      <c r="B152" s="22" t="s">
        <v>77</v>
      </c>
      <c r="C152" s="23">
        <v>28</v>
      </c>
      <c r="D152" s="29"/>
      <c r="E152" s="29"/>
    </row>
    <row r="153" spans="2:5" x14ac:dyDescent="0.25">
      <c r="B153" s="22" t="s">
        <v>69</v>
      </c>
      <c r="C153" s="23">
        <v>3</v>
      </c>
      <c r="D153" s="29"/>
      <c r="E153" s="29"/>
    </row>
    <row r="154" spans="2:5" x14ac:dyDescent="0.25">
      <c r="B154" s="24" t="s">
        <v>73</v>
      </c>
      <c r="C154" s="21">
        <v>2</v>
      </c>
      <c r="D154" s="29"/>
      <c r="E154" s="29"/>
    </row>
    <row r="155" spans="2:5" x14ac:dyDescent="0.25">
      <c r="B155" s="24" t="s">
        <v>71</v>
      </c>
      <c r="C155" s="21">
        <v>1</v>
      </c>
      <c r="D155" s="29"/>
      <c r="E155" s="29"/>
    </row>
    <row r="156" spans="2:5" x14ac:dyDescent="0.25">
      <c r="B156" s="16" t="s">
        <v>4</v>
      </c>
      <c r="C156" s="17">
        <v>215</v>
      </c>
      <c r="D156" s="30">
        <f>C157/C156</f>
        <v>0.84651162790697676</v>
      </c>
      <c r="E156" s="30">
        <f>C157/(C156-C159-C160)</f>
        <v>0.89655172413793105</v>
      </c>
    </row>
    <row r="157" spans="2:5" x14ac:dyDescent="0.25">
      <c r="B157" s="22" t="s">
        <v>77</v>
      </c>
      <c r="C157" s="23">
        <v>182</v>
      </c>
      <c r="D157" s="29"/>
      <c r="E157" s="29"/>
    </row>
    <row r="158" spans="2:5" x14ac:dyDescent="0.25">
      <c r="B158" s="22" t="s">
        <v>69</v>
      </c>
      <c r="C158" s="23">
        <v>33</v>
      </c>
      <c r="D158" s="29"/>
      <c r="E158" s="29"/>
    </row>
    <row r="159" spans="2:5" x14ac:dyDescent="0.25">
      <c r="B159" s="24" t="s">
        <v>74</v>
      </c>
      <c r="C159" s="21">
        <v>6</v>
      </c>
      <c r="D159" s="29"/>
      <c r="E159" s="29"/>
    </row>
    <row r="160" spans="2:5" x14ac:dyDescent="0.25">
      <c r="B160" s="24" t="s">
        <v>73</v>
      </c>
      <c r="C160" s="21">
        <v>6</v>
      </c>
      <c r="D160" s="29"/>
      <c r="E160" s="29"/>
    </row>
    <row r="161" spans="2:5" x14ac:dyDescent="0.25">
      <c r="B161" s="24" t="s">
        <v>71</v>
      </c>
      <c r="C161" s="21">
        <v>20</v>
      </c>
      <c r="D161" s="29"/>
      <c r="E161" s="29"/>
    </row>
    <row r="162" spans="2:5" x14ac:dyDescent="0.25">
      <c r="B162" s="24" t="s">
        <v>72</v>
      </c>
      <c r="C162" s="21">
        <v>1</v>
      </c>
      <c r="D162" s="29"/>
      <c r="E162" s="29"/>
    </row>
    <row r="163" spans="2:5" x14ac:dyDescent="0.25">
      <c r="B163" s="16" t="s">
        <v>64</v>
      </c>
      <c r="C163" s="17">
        <v>21</v>
      </c>
      <c r="D163" s="30">
        <f>C164/C163</f>
        <v>0.8571428571428571</v>
      </c>
      <c r="E163" s="30">
        <f>C164/C163</f>
        <v>0.8571428571428571</v>
      </c>
    </row>
    <row r="164" spans="2:5" x14ac:dyDescent="0.25">
      <c r="B164" s="22" t="s">
        <v>77</v>
      </c>
      <c r="C164" s="23">
        <v>18</v>
      </c>
      <c r="D164" s="29"/>
      <c r="E164" s="29"/>
    </row>
    <row r="165" spans="2:5" x14ac:dyDescent="0.25">
      <c r="B165" s="22" t="s">
        <v>69</v>
      </c>
      <c r="C165" s="23">
        <v>3</v>
      </c>
      <c r="D165" s="29"/>
      <c r="E165" s="29"/>
    </row>
    <row r="166" spans="2:5" x14ac:dyDescent="0.25">
      <c r="B166" s="24" t="s">
        <v>70</v>
      </c>
      <c r="C166" s="21">
        <v>2</v>
      </c>
      <c r="D166" s="29"/>
      <c r="E166" s="29"/>
    </row>
    <row r="167" spans="2:5" ht="13.8" thickBot="1" x14ac:dyDescent="0.3">
      <c r="B167" s="24" t="s">
        <v>71</v>
      </c>
      <c r="C167" s="21">
        <v>1</v>
      </c>
      <c r="D167" s="29"/>
      <c r="E167" s="29"/>
    </row>
    <row r="168" spans="2:5" ht="13.8" thickBot="1" x14ac:dyDescent="0.3">
      <c r="B168" s="14" t="s">
        <v>48</v>
      </c>
      <c r="C168" s="15">
        <v>4</v>
      </c>
      <c r="D168" s="28">
        <f>C170/C168</f>
        <v>0.25</v>
      </c>
      <c r="E168" s="28">
        <f>C170/(C168-C172)</f>
        <v>1</v>
      </c>
    </row>
    <row r="169" spans="2:5" x14ac:dyDescent="0.25">
      <c r="B169" s="16" t="s">
        <v>1</v>
      </c>
      <c r="C169" s="17">
        <v>4</v>
      </c>
      <c r="D169" s="30">
        <f>C170/C169</f>
        <v>0.25</v>
      </c>
      <c r="E169" s="30">
        <f>C170/(C169-C172)</f>
        <v>1</v>
      </c>
    </row>
    <row r="170" spans="2:5" x14ac:dyDescent="0.25">
      <c r="B170" s="22" t="s">
        <v>77</v>
      </c>
      <c r="C170" s="23">
        <v>1</v>
      </c>
      <c r="D170" s="29"/>
      <c r="E170" s="29"/>
    </row>
    <row r="171" spans="2:5" x14ac:dyDescent="0.25">
      <c r="B171" s="22" t="s">
        <v>69</v>
      </c>
      <c r="C171" s="23">
        <v>3</v>
      </c>
      <c r="D171" s="29"/>
      <c r="E171" s="29"/>
    </row>
    <row r="172" spans="2:5" ht="13.8" thickBot="1" x14ac:dyDescent="0.3">
      <c r="B172" s="24" t="s">
        <v>73</v>
      </c>
      <c r="C172" s="21">
        <v>3</v>
      </c>
      <c r="D172" s="29"/>
      <c r="E172" s="29"/>
    </row>
    <row r="173" spans="2:5" ht="13.8" thickBot="1" x14ac:dyDescent="0.3">
      <c r="B173" s="14" t="s">
        <v>28</v>
      </c>
      <c r="C173" s="15">
        <v>73</v>
      </c>
      <c r="D173" s="28">
        <f>C175/C173</f>
        <v>0.79452054794520544</v>
      </c>
      <c r="E173" s="28">
        <f>C175/(C173-C177)</f>
        <v>0.89230769230769236</v>
      </c>
    </row>
    <row r="174" spans="2:5" x14ac:dyDescent="0.25">
      <c r="B174" s="16" t="s">
        <v>1</v>
      </c>
      <c r="C174" s="17">
        <v>73</v>
      </c>
      <c r="D174" s="30">
        <f>C175/C174</f>
        <v>0.79452054794520544</v>
      </c>
      <c r="E174" s="30">
        <f>C175/(C174-C177)</f>
        <v>0.89230769230769236</v>
      </c>
    </row>
    <row r="175" spans="2:5" x14ac:dyDescent="0.25">
      <c r="B175" s="22" t="s">
        <v>77</v>
      </c>
      <c r="C175" s="23">
        <v>58</v>
      </c>
      <c r="D175" s="29"/>
      <c r="E175" s="29"/>
    </row>
    <row r="176" spans="2:5" x14ac:dyDescent="0.25">
      <c r="B176" s="22" t="s">
        <v>69</v>
      </c>
      <c r="C176" s="23">
        <v>15</v>
      </c>
      <c r="D176" s="29"/>
      <c r="E176" s="29"/>
    </row>
    <row r="177" spans="2:5" x14ac:dyDescent="0.25">
      <c r="B177" s="24" t="s">
        <v>73</v>
      </c>
      <c r="C177" s="21">
        <v>8</v>
      </c>
      <c r="D177" s="29"/>
      <c r="E177" s="29"/>
    </row>
    <row r="178" spans="2:5" ht="13.8" thickBot="1" x14ac:dyDescent="0.3">
      <c r="B178" s="24" t="s">
        <v>71</v>
      </c>
      <c r="C178" s="21">
        <v>7</v>
      </c>
      <c r="D178" s="29"/>
      <c r="E178" s="29"/>
    </row>
    <row r="179" spans="2:5" ht="13.8" thickBot="1" x14ac:dyDescent="0.3">
      <c r="B179" s="14" t="s">
        <v>40</v>
      </c>
      <c r="C179" s="15">
        <v>31</v>
      </c>
      <c r="D179" s="28">
        <f>C181/C179</f>
        <v>0.64516129032258063</v>
      </c>
      <c r="E179" s="28">
        <f>C181/C179</f>
        <v>0.64516129032258063</v>
      </c>
    </row>
    <row r="180" spans="2:5" x14ac:dyDescent="0.25">
      <c r="B180" s="16" t="s">
        <v>1</v>
      </c>
      <c r="C180" s="17">
        <v>31</v>
      </c>
      <c r="D180" s="30">
        <f>C181/C180</f>
        <v>0.64516129032258063</v>
      </c>
      <c r="E180" s="30">
        <f>C181/C180</f>
        <v>0.64516129032258063</v>
      </c>
    </row>
    <row r="181" spans="2:5" x14ac:dyDescent="0.25">
      <c r="B181" s="22" t="s">
        <v>77</v>
      </c>
      <c r="C181" s="23">
        <v>20</v>
      </c>
      <c r="D181" s="29"/>
      <c r="E181" s="29"/>
    </row>
    <row r="182" spans="2:5" x14ac:dyDescent="0.25">
      <c r="B182" s="22" t="s">
        <v>69</v>
      </c>
      <c r="C182" s="23">
        <v>11</v>
      </c>
      <c r="D182" s="29"/>
      <c r="E182" s="29"/>
    </row>
    <row r="183" spans="2:5" ht="13.8" thickBot="1" x14ac:dyDescent="0.3">
      <c r="B183" s="24" t="s">
        <v>70</v>
      </c>
      <c r="C183" s="21">
        <v>11</v>
      </c>
      <c r="D183" s="29"/>
      <c r="E183" s="29"/>
    </row>
    <row r="184" spans="2:5" ht="13.8" thickBot="1" x14ac:dyDescent="0.3">
      <c r="B184" s="14" t="s">
        <v>44</v>
      </c>
      <c r="C184" s="15">
        <v>9</v>
      </c>
      <c r="D184" s="28">
        <f>C186/C184</f>
        <v>0.55555555555555558</v>
      </c>
      <c r="E184" s="28">
        <f>C186/(C184-C188)</f>
        <v>1</v>
      </c>
    </row>
    <row r="185" spans="2:5" x14ac:dyDescent="0.25">
      <c r="B185" s="16" t="s">
        <v>4</v>
      </c>
      <c r="C185" s="17">
        <v>9</v>
      </c>
      <c r="D185" s="30">
        <f>C186/C185</f>
        <v>0.55555555555555558</v>
      </c>
      <c r="E185" s="30">
        <f>C186/(C185-C188)</f>
        <v>1</v>
      </c>
    </row>
    <row r="186" spans="2:5" x14ac:dyDescent="0.25">
      <c r="B186" s="22" t="s">
        <v>77</v>
      </c>
      <c r="C186" s="23">
        <v>5</v>
      </c>
      <c r="D186" s="29"/>
      <c r="E186" s="29"/>
    </row>
    <row r="187" spans="2:5" x14ac:dyDescent="0.25">
      <c r="B187" s="22" t="s">
        <v>69</v>
      </c>
      <c r="C187" s="23">
        <v>4</v>
      </c>
      <c r="D187" s="29"/>
      <c r="E187" s="29"/>
    </row>
    <row r="188" spans="2:5" ht="13.8" thickBot="1" x14ac:dyDescent="0.3">
      <c r="B188" s="24" t="s">
        <v>73</v>
      </c>
      <c r="C188" s="21">
        <v>4</v>
      </c>
      <c r="D188" s="29"/>
      <c r="E188" s="29"/>
    </row>
    <row r="189" spans="2:5" ht="13.8" thickBot="1" x14ac:dyDescent="0.3">
      <c r="B189" s="14" t="s">
        <v>38</v>
      </c>
      <c r="C189" s="15">
        <v>31</v>
      </c>
      <c r="D189" s="28">
        <f>C191/C189</f>
        <v>0.67741935483870963</v>
      </c>
      <c r="E189" s="28">
        <f>C191/(C189-C193)</f>
        <v>0.875</v>
      </c>
    </row>
    <row r="190" spans="2:5" x14ac:dyDescent="0.25">
      <c r="B190" s="16" t="s">
        <v>1</v>
      </c>
      <c r="C190" s="17">
        <v>31</v>
      </c>
      <c r="D190" s="30">
        <f>C191/C190</f>
        <v>0.67741935483870963</v>
      </c>
      <c r="E190" s="30">
        <f>C191/(C190-C193)</f>
        <v>0.875</v>
      </c>
    </row>
    <row r="191" spans="2:5" x14ac:dyDescent="0.25">
      <c r="B191" s="22" t="s">
        <v>77</v>
      </c>
      <c r="C191" s="23">
        <v>21</v>
      </c>
      <c r="D191" s="29"/>
      <c r="E191" s="29"/>
    </row>
    <row r="192" spans="2:5" x14ac:dyDescent="0.25">
      <c r="B192" s="22" t="s">
        <v>69</v>
      </c>
      <c r="C192" s="23">
        <v>10</v>
      </c>
      <c r="D192" s="29"/>
      <c r="E192" s="29"/>
    </row>
    <row r="193" spans="2:5" x14ac:dyDescent="0.25">
      <c r="B193" s="24" t="s">
        <v>73</v>
      </c>
      <c r="C193" s="21">
        <v>7</v>
      </c>
      <c r="D193" s="29"/>
      <c r="E193" s="29"/>
    </row>
    <row r="194" spans="2:5" ht="13.8" thickBot="1" x14ac:dyDescent="0.3">
      <c r="B194" s="24" t="s">
        <v>71</v>
      </c>
      <c r="C194" s="21">
        <v>3</v>
      </c>
      <c r="D194" s="29"/>
      <c r="E194" s="29"/>
    </row>
    <row r="195" spans="2:5" ht="13.8" thickBot="1" x14ac:dyDescent="0.3">
      <c r="B195" s="14" t="s">
        <v>53</v>
      </c>
      <c r="C195" s="15">
        <v>147</v>
      </c>
      <c r="D195" s="28">
        <f>(C197+C203+C209)/C195</f>
        <v>0.44897959183673469</v>
      </c>
      <c r="E195" s="28">
        <f>(C197+C203+C209)/C195</f>
        <v>0.44897959183673469</v>
      </c>
    </row>
    <row r="196" spans="2:5" x14ac:dyDescent="0.25">
      <c r="B196" s="16" t="s">
        <v>1</v>
      </c>
      <c r="C196" s="17">
        <v>102</v>
      </c>
      <c r="D196" s="30">
        <f>C197/C196</f>
        <v>0.34313725490196079</v>
      </c>
      <c r="E196" s="30">
        <f>C197/C196</f>
        <v>0.34313725490196079</v>
      </c>
    </row>
    <row r="197" spans="2:5" x14ac:dyDescent="0.25">
      <c r="B197" s="22" t="s">
        <v>77</v>
      </c>
      <c r="C197" s="23">
        <v>35</v>
      </c>
      <c r="D197" s="29"/>
      <c r="E197" s="29"/>
    </row>
    <row r="198" spans="2:5" x14ac:dyDescent="0.25">
      <c r="B198" s="22" t="s">
        <v>76</v>
      </c>
      <c r="C198" s="23">
        <v>2</v>
      </c>
      <c r="D198" s="29"/>
      <c r="E198" s="29"/>
    </row>
    <row r="199" spans="2:5" x14ac:dyDescent="0.25">
      <c r="B199" s="24" t="s">
        <v>70</v>
      </c>
      <c r="C199" s="21">
        <v>2</v>
      </c>
      <c r="D199" s="29"/>
      <c r="E199" s="29"/>
    </row>
    <row r="200" spans="2:5" x14ac:dyDescent="0.25">
      <c r="B200" s="22" t="s">
        <v>69</v>
      </c>
      <c r="C200" s="23">
        <v>65</v>
      </c>
      <c r="D200" s="29"/>
      <c r="E200" s="29"/>
    </row>
    <row r="201" spans="2:5" x14ac:dyDescent="0.25">
      <c r="B201" s="24" t="s">
        <v>70</v>
      </c>
      <c r="C201" s="21">
        <v>65</v>
      </c>
      <c r="D201" s="29"/>
      <c r="E201" s="29"/>
    </row>
    <row r="202" spans="2:5" x14ac:dyDescent="0.25">
      <c r="B202" s="16" t="s">
        <v>66</v>
      </c>
      <c r="C202" s="17">
        <v>14</v>
      </c>
      <c r="D202" s="30">
        <f>C203/C202</f>
        <v>0.42857142857142855</v>
      </c>
      <c r="E202" s="30">
        <f>C203/C202</f>
        <v>0.42857142857142855</v>
      </c>
    </row>
    <row r="203" spans="2:5" x14ac:dyDescent="0.25">
      <c r="B203" s="22" t="s">
        <v>77</v>
      </c>
      <c r="C203" s="23">
        <v>6</v>
      </c>
      <c r="D203" s="29"/>
      <c r="E203" s="29"/>
    </row>
    <row r="204" spans="2:5" x14ac:dyDescent="0.25">
      <c r="B204" s="22" t="s">
        <v>76</v>
      </c>
      <c r="C204" s="23">
        <v>3</v>
      </c>
      <c r="D204" s="29"/>
      <c r="E204" s="29"/>
    </row>
    <row r="205" spans="2:5" x14ac:dyDescent="0.25">
      <c r="B205" s="24" t="s">
        <v>70</v>
      </c>
      <c r="C205" s="21">
        <v>3</v>
      </c>
      <c r="D205" s="29"/>
      <c r="E205" s="29"/>
    </row>
    <row r="206" spans="2:5" x14ac:dyDescent="0.25">
      <c r="B206" s="22" t="s">
        <v>69</v>
      </c>
      <c r="C206" s="23">
        <v>5</v>
      </c>
      <c r="D206" s="29"/>
      <c r="E206" s="29"/>
    </row>
    <row r="207" spans="2:5" x14ac:dyDescent="0.25">
      <c r="B207" s="24" t="s">
        <v>70</v>
      </c>
      <c r="C207" s="21">
        <v>5</v>
      </c>
      <c r="D207" s="29"/>
      <c r="E207" s="29"/>
    </row>
    <row r="208" spans="2:5" x14ac:dyDescent="0.25">
      <c r="B208" s="16" t="s">
        <v>4</v>
      </c>
      <c r="C208" s="17">
        <v>31</v>
      </c>
      <c r="D208" s="30">
        <f>C209/C208</f>
        <v>0.80645161290322576</v>
      </c>
      <c r="E208" s="30">
        <f>C209/C208</f>
        <v>0.80645161290322576</v>
      </c>
    </row>
    <row r="209" spans="2:5" x14ac:dyDescent="0.25">
      <c r="B209" s="22" t="s">
        <v>77</v>
      </c>
      <c r="C209" s="23">
        <v>25</v>
      </c>
      <c r="D209" s="29"/>
      <c r="E209" s="29"/>
    </row>
    <row r="210" spans="2:5" x14ac:dyDescent="0.25">
      <c r="B210" s="22" t="s">
        <v>69</v>
      </c>
      <c r="C210" s="23">
        <v>6</v>
      </c>
      <c r="D210" s="29"/>
      <c r="E210" s="29"/>
    </row>
    <row r="211" spans="2:5" ht="13.8" thickBot="1" x14ac:dyDescent="0.3">
      <c r="B211" s="24" t="s">
        <v>70</v>
      </c>
      <c r="C211" s="21">
        <v>6</v>
      </c>
      <c r="D211" s="29"/>
      <c r="E211" s="29"/>
    </row>
    <row r="212" spans="2:5" ht="13.8" thickBot="1" x14ac:dyDescent="0.3">
      <c r="B212" s="14" t="s">
        <v>17</v>
      </c>
      <c r="C212" s="15">
        <v>71</v>
      </c>
      <c r="D212" s="28">
        <f>C214/C212</f>
        <v>0.94366197183098588</v>
      </c>
      <c r="E212" s="28">
        <f>C214/C212</f>
        <v>0.94366197183098588</v>
      </c>
    </row>
    <row r="213" spans="2:5" x14ac:dyDescent="0.25">
      <c r="B213" s="16" t="s">
        <v>1</v>
      </c>
      <c r="C213" s="17">
        <v>71</v>
      </c>
      <c r="D213" s="30">
        <f>C214/C213</f>
        <v>0.94366197183098588</v>
      </c>
      <c r="E213" s="30">
        <f>C214/C213</f>
        <v>0.94366197183098588</v>
      </c>
    </row>
    <row r="214" spans="2:5" x14ac:dyDescent="0.25">
      <c r="B214" s="22" t="s">
        <v>77</v>
      </c>
      <c r="C214" s="23">
        <v>67</v>
      </c>
      <c r="D214" s="29"/>
      <c r="E214" s="29"/>
    </row>
    <row r="215" spans="2:5" x14ac:dyDescent="0.25">
      <c r="B215" s="22" t="s">
        <v>69</v>
      </c>
      <c r="C215" s="23">
        <v>4</v>
      </c>
      <c r="D215" s="29"/>
      <c r="E215" s="29"/>
    </row>
    <row r="216" spans="2:5" ht="13.8" thickBot="1" x14ac:dyDescent="0.3">
      <c r="B216" s="24" t="s">
        <v>71</v>
      </c>
      <c r="C216" s="21">
        <v>4</v>
      </c>
      <c r="D216" s="29"/>
      <c r="E216" s="29"/>
    </row>
    <row r="217" spans="2:5" ht="13.8" thickBot="1" x14ac:dyDescent="0.3">
      <c r="B217" s="14" t="s">
        <v>50</v>
      </c>
      <c r="C217" s="15">
        <v>102</v>
      </c>
      <c r="D217" s="28">
        <f>C219/C217</f>
        <v>0.74509803921568629</v>
      </c>
      <c r="E217" s="28">
        <f>C219/(C217-C222-C221)</f>
        <v>0.80851063829787229</v>
      </c>
    </row>
    <row r="218" spans="2:5" x14ac:dyDescent="0.25">
      <c r="B218" s="16" t="s">
        <v>1</v>
      </c>
      <c r="C218" s="17">
        <v>102</v>
      </c>
      <c r="D218" s="30">
        <f>C219/C218</f>
        <v>0.74509803921568629</v>
      </c>
      <c r="E218" s="30">
        <f>C219/(C218-C221-C222)</f>
        <v>0.80851063829787229</v>
      </c>
    </row>
    <row r="219" spans="2:5" x14ac:dyDescent="0.25">
      <c r="B219" s="22" t="s">
        <v>77</v>
      </c>
      <c r="C219" s="23">
        <v>76</v>
      </c>
      <c r="D219" s="29"/>
      <c r="E219" s="29"/>
    </row>
    <row r="220" spans="2:5" x14ac:dyDescent="0.25">
      <c r="B220" s="22" t="s">
        <v>69</v>
      </c>
      <c r="C220" s="23">
        <v>26</v>
      </c>
      <c r="D220" s="29"/>
      <c r="E220" s="29"/>
    </row>
    <row r="221" spans="2:5" x14ac:dyDescent="0.25">
      <c r="B221" s="24" t="s">
        <v>74</v>
      </c>
      <c r="C221" s="21">
        <v>6</v>
      </c>
      <c r="D221" s="29"/>
      <c r="E221" s="29"/>
    </row>
    <row r="222" spans="2:5" x14ac:dyDescent="0.25">
      <c r="B222" s="24" t="s">
        <v>73</v>
      </c>
      <c r="C222" s="21">
        <v>2</v>
      </c>
      <c r="D222" s="29"/>
      <c r="E222" s="29"/>
    </row>
    <row r="223" spans="2:5" x14ac:dyDescent="0.25">
      <c r="B223" s="24" t="s">
        <v>71</v>
      </c>
      <c r="C223" s="21">
        <v>15</v>
      </c>
      <c r="D223" s="29"/>
      <c r="E223" s="29"/>
    </row>
    <row r="224" spans="2:5" ht="13.8" thickBot="1" x14ac:dyDescent="0.3">
      <c r="B224" s="24" t="s">
        <v>72</v>
      </c>
      <c r="C224" s="21">
        <v>3</v>
      </c>
      <c r="D224" s="29"/>
      <c r="E224" s="29"/>
    </row>
    <row r="225" spans="2:5" ht="13.8" thickBot="1" x14ac:dyDescent="0.3">
      <c r="B225" s="14" t="s">
        <v>2</v>
      </c>
      <c r="C225" s="15">
        <v>93</v>
      </c>
      <c r="D225" s="28">
        <f>(C238+C233+C227)/C225</f>
        <v>0.84946236559139787</v>
      </c>
      <c r="E225" s="28">
        <f>(C227+C233+C238)/C225</f>
        <v>0.84946236559139787</v>
      </c>
    </row>
    <row r="226" spans="2:5" x14ac:dyDescent="0.25">
      <c r="B226" s="16" t="s">
        <v>1</v>
      </c>
      <c r="C226" s="17">
        <v>62</v>
      </c>
      <c r="D226" s="30">
        <f>C227/C226</f>
        <v>0.87096774193548387</v>
      </c>
      <c r="E226" s="30">
        <f>C227/C226</f>
        <v>0.87096774193548387</v>
      </c>
    </row>
    <row r="227" spans="2:5" x14ac:dyDescent="0.25">
      <c r="B227" s="22" t="s">
        <v>77</v>
      </c>
      <c r="C227" s="23">
        <v>54</v>
      </c>
      <c r="D227" s="29"/>
      <c r="E227" s="29"/>
    </row>
    <row r="228" spans="2:5" x14ac:dyDescent="0.25">
      <c r="B228" s="22" t="s">
        <v>69</v>
      </c>
      <c r="C228" s="23">
        <v>8</v>
      </c>
      <c r="D228" s="29"/>
      <c r="E228" s="29"/>
    </row>
    <row r="229" spans="2:5" x14ac:dyDescent="0.25">
      <c r="B229" s="24" t="s">
        <v>70</v>
      </c>
      <c r="C229" s="21">
        <v>4</v>
      </c>
      <c r="D229" s="29"/>
      <c r="E229" s="29"/>
    </row>
    <row r="230" spans="2:5" x14ac:dyDescent="0.25">
      <c r="B230" s="24" t="s">
        <v>71</v>
      </c>
      <c r="C230" s="21">
        <v>3</v>
      </c>
      <c r="D230" s="29"/>
      <c r="E230" s="29"/>
    </row>
    <row r="231" spans="2:5" x14ac:dyDescent="0.25">
      <c r="B231" s="24" t="s">
        <v>72</v>
      </c>
      <c r="C231" s="21">
        <v>1</v>
      </c>
      <c r="D231" s="29"/>
      <c r="E231" s="29"/>
    </row>
    <row r="232" spans="2:5" x14ac:dyDescent="0.25">
      <c r="B232" s="16" t="s">
        <v>5</v>
      </c>
      <c r="C232" s="17">
        <v>13</v>
      </c>
      <c r="D232" s="30">
        <f>C233/C232</f>
        <v>0.53846153846153844</v>
      </c>
      <c r="E232" s="30">
        <f>C233/C232</f>
        <v>0.53846153846153844</v>
      </c>
    </row>
    <row r="233" spans="2:5" x14ac:dyDescent="0.25">
      <c r="B233" s="22" t="s">
        <v>77</v>
      </c>
      <c r="C233" s="23">
        <v>7</v>
      </c>
      <c r="D233" s="29"/>
      <c r="E233" s="29"/>
    </row>
    <row r="234" spans="2:5" x14ac:dyDescent="0.25">
      <c r="B234" s="22" t="s">
        <v>69</v>
      </c>
      <c r="C234" s="23">
        <v>6</v>
      </c>
      <c r="D234" s="29"/>
      <c r="E234" s="29"/>
    </row>
    <row r="235" spans="2:5" x14ac:dyDescent="0.25">
      <c r="B235" s="24" t="s">
        <v>70</v>
      </c>
      <c r="C235" s="21">
        <v>3</v>
      </c>
      <c r="D235" s="29"/>
      <c r="E235" s="29"/>
    </row>
    <row r="236" spans="2:5" x14ac:dyDescent="0.25">
      <c r="B236" s="24" t="s">
        <v>71</v>
      </c>
      <c r="C236" s="21">
        <v>3</v>
      </c>
      <c r="D236" s="29"/>
      <c r="E236" s="29"/>
    </row>
    <row r="237" spans="2:5" x14ac:dyDescent="0.25">
      <c r="B237" s="16" t="s">
        <v>4</v>
      </c>
      <c r="C237" s="17">
        <v>18</v>
      </c>
      <c r="D237" s="30">
        <f>C238/C237</f>
        <v>1</v>
      </c>
      <c r="E237" s="30">
        <f>C238/C237</f>
        <v>1</v>
      </c>
    </row>
    <row r="238" spans="2:5" ht="13.8" thickBot="1" x14ac:dyDescent="0.3">
      <c r="B238" s="22" t="s">
        <v>77</v>
      </c>
      <c r="C238" s="23">
        <v>18</v>
      </c>
      <c r="D238" s="29"/>
      <c r="E238" s="29"/>
    </row>
    <row r="239" spans="2:5" ht="13.8" thickBot="1" x14ac:dyDescent="0.3">
      <c r="B239" s="14" t="s">
        <v>42</v>
      </c>
      <c r="C239" s="15">
        <v>26</v>
      </c>
      <c r="D239" s="28">
        <f>C241/C239</f>
        <v>0.61538461538461542</v>
      </c>
      <c r="E239" s="28">
        <f>C241/C239</f>
        <v>0.61538461538461542</v>
      </c>
    </row>
    <row r="240" spans="2:5" x14ac:dyDescent="0.25">
      <c r="B240" s="16" t="s">
        <v>1</v>
      </c>
      <c r="C240" s="17">
        <v>26</v>
      </c>
      <c r="D240" s="30">
        <f>C241/C240</f>
        <v>0.61538461538461542</v>
      </c>
      <c r="E240" s="30">
        <f>C241/C240</f>
        <v>0.61538461538461542</v>
      </c>
    </row>
    <row r="241" spans="2:5" x14ac:dyDescent="0.25">
      <c r="B241" s="22" t="s">
        <v>77</v>
      </c>
      <c r="C241" s="23">
        <v>16</v>
      </c>
      <c r="D241" s="29"/>
      <c r="E241" s="29"/>
    </row>
    <row r="242" spans="2:5" x14ac:dyDescent="0.25">
      <c r="B242" s="22" t="s">
        <v>69</v>
      </c>
      <c r="C242" s="23">
        <v>10</v>
      </c>
      <c r="D242" s="29"/>
      <c r="E242" s="29"/>
    </row>
    <row r="243" spans="2:5" ht="13.8" thickBot="1" x14ac:dyDescent="0.3">
      <c r="B243" s="24" t="s">
        <v>70</v>
      </c>
      <c r="C243" s="21">
        <v>10</v>
      </c>
      <c r="D243" s="29"/>
      <c r="E243" s="29"/>
    </row>
    <row r="244" spans="2:5" ht="13.8" thickBot="1" x14ac:dyDescent="0.3">
      <c r="B244" s="14" t="s">
        <v>36</v>
      </c>
      <c r="C244" s="15">
        <v>89</v>
      </c>
      <c r="D244" s="28">
        <f>(C262+C256+C252+C246)/C244</f>
        <v>0.47191011235955055</v>
      </c>
      <c r="E244" s="28">
        <v>0.47</v>
      </c>
    </row>
    <row r="245" spans="2:5" x14ac:dyDescent="0.25">
      <c r="B245" s="16" t="s">
        <v>9</v>
      </c>
      <c r="C245" s="17">
        <v>9</v>
      </c>
      <c r="D245" s="30">
        <f>C246/C245</f>
        <v>0.33333333333333331</v>
      </c>
      <c r="E245" s="30">
        <v>0.33</v>
      </c>
    </row>
    <row r="246" spans="2:5" x14ac:dyDescent="0.25">
      <c r="B246" s="22" t="s">
        <v>77</v>
      </c>
      <c r="C246" s="23">
        <v>3</v>
      </c>
      <c r="D246" s="29"/>
      <c r="E246" s="29"/>
    </row>
    <row r="247" spans="2:5" x14ac:dyDescent="0.25">
      <c r="B247" s="22" t="s">
        <v>76</v>
      </c>
      <c r="C247" s="23">
        <v>1</v>
      </c>
      <c r="D247" s="29"/>
      <c r="E247" s="29"/>
    </row>
    <row r="248" spans="2:5" x14ac:dyDescent="0.25">
      <c r="B248" s="24" t="s">
        <v>70</v>
      </c>
      <c r="C248" s="21">
        <v>1</v>
      </c>
      <c r="D248" s="29"/>
      <c r="E248" s="29"/>
    </row>
    <row r="249" spans="2:5" x14ac:dyDescent="0.25">
      <c r="B249" s="22" t="s">
        <v>69</v>
      </c>
      <c r="C249" s="23">
        <v>5</v>
      </c>
      <c r="D249" s="29"/>
      <c r="E249" s="29"/>
    </row>
    <row r="250" spans="2:5" x14ac:dyDescent="0.25">
      <c r="B250" s="24" t="s">
        <v>70</v>
      </c>
      <c r="C250" s="21">
        <v>5</v>
      </c>
      <c r="D250" s="29"/>
      <c r="E250" s="29"/>
    </row>
    <row r="251" spans="2:5" x14ac:dyDescent="0.25">
      <c r="B251" s="16" t="s">
        <v>1</v>
      </c>
      <c r="C251" s="17">
        <v>31</v>
      </c>
      <c r="D251" s="30">
        <f>C252/C251</f>
        <v>0.58064516129032262</v>
      </c>
      <c r="E251" s="30">
        <v>0.57999999999999996</v>
      </c>
    </row>
    <row r="252" spans="2:5" x14ac:dyDescent="0.25">
      <c r="B252" s="22" t="s">
        <v>77</v>
      </c>
      <c r="C252" s="23">
        <v>18</v>
      </c>
      <c r="D252" s="29"/>
      <c r="E252" s="29"/>
    </row>
    <row r="253" spans="2:5" x14ac:dyDescent="0.25">
      <c r="B253" s="22" t="s">
        <v>69</v>
      </c>
      <c r="C253" s="23">
        <v>13</v>
      </c>
      <c r="D253" s="29"/>
      <c r="E253" s="29"/>
    </row>
    <row r="254" spans="2:5" x14ac:dyDescent="0.25">
      <c r="B254" s="24" t="s">
        <v>70</v>
      </c>
      <c r="C254" s="21">
        <v>13</v>
      </c>
      <c r="D254" s="29"/>
      <c r="E254" s="29"/>
    </row>
    <row r="255" spans="2:5" x14ac:dyDescent="0.25">
      <c r="B255" s="16" t="s">
        <v>66</v>
      </c>
      <c r="C255" s="17">
        <v>18</v>
      </c>
      <c r="D255" s="30">
        <f>C256/C255</f>
        <v>0.5</v>
      </c>
      <c r="E255" s="30">
        <v>0.5</v>
      </c>
    </row>
    <row r="256" spans="2:5" x14ac:dyDescent="0.25">
      <c r="B256" s="22" t="s">
        <v>77</v>
      </c>
      <c r="C256" s="23">
        <v>9</v>
      </c>
      <c r="D256" s="29"/>
      <c r="E256" s="29"/>
    </row>
    <row r="257" spans="2:5" x14ac:dyDescent="0.25">
      <c r="B257" s="22" t="s">
        <v>76</v>
      </c>
      <c r="C257" s="23">
        <v>1</v>
      </c>
      <c r="D257" s="29"/>
      <c r="E257" s="29"/>
    </row>
    <row r="258" spans="2:5" x14ac:dyDescent="0.25">
      <c r="B258" s="24" t="s">
        <v>70</v>
      </c>
      <c r="C258" s="21">
        <v>1</v>
      </c>
      <c r="D258" s="29"/>
      <c r="E258" s="29"/>
    </row>
    <row r="259" spans="2:5" x14ac:dyDescent="0.25">
      <c r="B259" s="22" t="s">
        <v>69</v>
      </c>
      <c r="C259" s="23">
        <v>8</v>
      </c>
      <c r="D259" s="29"/>
      <c r="E259" s="29"/>
    </row>
    <row r="260" spans="2:5" x14ac:dyDescent="0.25">
      <c r="B260" s="24" t="s">
        <v>70</v>
      </c>
      <c r="C260" s="21">
        <v>8</v>
      </c>
      <c r="D260" s="29"/>
      <c r="E260" s="29"/>
    </row>
    <row r="261" spans="2:5" x14ac:dyDescent="0.25">
      <c r="B261" s="16" t="s">
        <v>4</v>
      </c>
      <c r="C261" s="17">
        <v>31</v>
      </c>
      <c r="D261" s="30">
        <f>C262/C261</f>
        <v>0.38709677419354838</v>
      </c>
      <c r="E261" s="30">
        <v>0.39</v>
      </c>
    </row>
    <row r="262" spans="2:5" x14ac:dyDescent="0.25">
      <c r="B262" s="22" t="s">
        <v>77</v>
      </c>
      <c r="C262" s="23">
        <v>12</v>
      </c>
      <c r="D262" s="29"/>
      <c r="E262" s="29"/>
    </row>
    <row r="263" spans="2:5" x14ac:dyDescent="0.25">
      <c r="B263" s="22" t="s">
        <v>76</v>
      </c>
      <c r="C263" s="23">
        <v>1</v>
      </c>
      <c r="D263" s="29"/>
      <c r="E263" s="29"/>
    </row>
    <row r="264" spans="2:5" x14ac:dyDescent="0.25">
      <c r="B264" s="24" t="s">
        <v>70</v>
      </c>
      <c r="C264" s="21">
        <v>1</v>
      </c>
      <c r="D264" s="29"/>
      <c r="E264" s="29"/>
    </row>
    <row r="265" spans="2:5" x14ac:dyDescent="0.25">
      <c r="B265" s="22" t="s">
        <v>69</v>
      </c>
      <c r="C265" s="23">
        <v>18</v>
      </c>
      <c r="D265" s="29"/>
      <c r="E265" s="29"/>
    </row>
    <row r="266" spans="2:5" ht="13.8" thickBot="1" x14ac:dyDescent="0.3">
      <c r="B266" s="24" t="s">
        <v>70</v>
      </c>
      <c r="C266" s="21">
        <v>18</v>
      </c>
      <c r="D266" s="29"/>
      <c r="E266" s="29"/>
    </row>
    <row r="267" spans="2:5" ht="13.8" thickBot="1" x14ac:dyDescent="0.3">
      <c r="B267" s="14" t="s">
        <v>6</v>
      </c>
      <c r="C267" s="15">
        <v>146</v>
      </c>
      <c r="D267" s="28">
        <f>(C282+C278+C269)/C267</f>
        <v>0.87671232876712324</v>
      </c>
      <c r="E267" s="28">
        <f>(C269+C278+C282)/(C267-C273-C286)</f>
        <v>0.8951048951048951</v>
      </c>
    </row>
    <row r="268" spans="2:5" x14ac:dyDescent="0.25">
      <c r="B268" s="16" t="s">
        <v>1</v>
      </c>
      <c r="C268" s="17">
        <v>84</v>
      </c>
      <c r="D268" s="30">
        <f>C269/C268</f>
        <v>0.8214285714285714</v>
      </c>
      <c r="E268" s="30">
        <f>C269/(C268-C273)</f>
        <v>0.84146341463414631</v>
      </c>
    </row>
    <row r="269" spans="2:5" x14ac:dyDescent="0.25">
      <c r="B269" s="22" t="s">
        <v>77</v>
      </c>
      <c r="C269" s="23">
        <v>69</v>
      </c>
      <c r="D269" s="29"/>
      <c r="E269" s="29"/>
    </row>
    <row r="270" spans="2:5" x14ac:dyDescent="0.25">
      <c r="B270" s="22" t="s">
        <v>76</v>
      </c>
      <c r="C270" s="23">
        <v>8</v>
      </c>
      <c r="D270" s="29"/>
      <c r="E270" s="29"/>
    </row>
    <row r="271" spans="2:5" x14ac:dyDescent="0.25">
      <c r="B271" s="24" t="s">
        <v>70</v>
      </c>
      <c r="C271" s="21">
        <v>8</v>
      </c>
      <c r="D271" s="29"/>
      <c r="E271" s="29"/>
    </row>
    <row r="272" spans="2:5" x14ac:dyDescent="0.25">
      <c r="B272" s="22" t="s">
        <v>69</v>
      </c>
      <c r="C272" s="23">
        <v>7</v>
      </c>
      <c r="D272" s="29"/>
      <c r="E272" s="29"/>
    </row>
    <row r="273" spans="2:5" x14ac:dyDescent="0.25">
      <c r="B273" s="24" t="s">
        <v>73</v>
      </c>
      <c r="C273" s="21">
        <v>2</v>
      </c>
      <c r="D273" s="29"/>
      <c r="E273" s="29"/>
    </row>
    <row r="274" spans="2:5" x14ac:dyDescent="0.25">
      <c r="B274" s="24" t="s">
        <v>70</v>
      </c>
      <c r="C274" s="21">
        <v>2</v>
      </c>
      <c r="D274" s="29"/>
      <c r="E274" s="29"/>
    </row>
    <row r="275" spans="2:5" x14ac:dyDescent="0.25">
      <c r="B275" s="24" t="s">
        <v>71</v>
      </c>
      <c r="C275" s="21">
        <v>2</v>
      </c>
      <c r="D275" s="29"/>
      <c r="E275" s="29"/>
    </row>
    <row r="276" spans="2:5" x14ac:dyDescent="0.25">
      <c r="B276" s="24" t="s">
        <v>72</v>
      </c>
      <c r="C276" s="21">
        <v>1</v>
      </c>
      <c r="D276" s="29"/>
      <c r="E276" s="29"/>
    </row>
    <row r="277" spans="2:5" x14ac:dyDescent="0.25">
      <c r="B277" s="16" t="s">
        <v>5</v>
      </c>
      <c r="C277" s="17">
        <v>31</v>
      </c>
      <c r="D277" s="30">
        <f>C278/C277</f>
        <v>0.967741935483871</v>
      </c>
      <c r="E277" s="30">
        <v>0.97</v>
      </c>
    </row>
    <row r="278" spans="2:5" x14ac:dyDescent="0.25">
      <c r="B278" s="22" t="s">
        <v>77</v>
      </c>
      <c r="C278" s="23">
        <v>30</v>
      </c>
      <c r="D278" s="29"/>
      <c r="E278" s="29"/>
    </row>
    <row r="279" spans="2:5" x14ac:dyDescent="0.25">
      <c r="B279" s="22" t="s">
        <v>69</v>
      </c>
      <c r="C279" s="23">
        <v>1</v>
      </c>
      <c r="D279" s="29"/>
      <c r="E279" s="29"/>
    </row>
    <row r="280" spans="2:5" x14ac:dyDescent="0.25">
      <c r="B280" s="24" t="s">
        <v>71</v>
      </c>
      <c r="C280" s="21">
        <v>1</v>
      </c>
      <c r="D280" s="29"/>
      <c r="E280" s="29"/>
    </row>
    <row r="281" spans="2:5" x14ac:dyDescent="0.25">
      <c r="B281" s="16" t="s">
        <v>4</v>
      </c>
      <c r="C281" s="17">
        <v>31</v>
      </c>
      <c r="D281" s="30">
        <f>C282/C281</f>
        <v>0.93548387096774188</v>
      </c>
      <c r="E281" s="30">
        <f>C282/(C281-C286)</f>
        <v>0.96666666666666667</v>
      </c>
    </row>
    <row r="282" spans="2:5" x14ac:dyDescent="0.25">
      <c r="B282" s="22" t="s">
        <v>77</v>
      </c>
      <c r="C282" s="23">
        <v>29</v>
      </c>
      <c r="D282" s="29"/>
      <c r="E282" s="29"/>
    </row>
    <row r="283" spans="2:5" x14ac:dyDescent="0.25">
      <c r="B283" s="22" t="s">
        <v>76</v>
      </c>
      <c r="C283" s="23">
        <v>1</v>
      </c>
      <c r="D283" s="29"/>
      <c r="E283" s="29"/>
    </row>
    <row r="284" spans="2:5" x14ac:dyDescent="0.25">
      <c r="B284" s="24" t="s">
        <v>72</v>
      </c>
      <c r="C284" s="21">
        <v>1</v>
      </c>
      <c r="D284" s="29"/>
      <c r="E284" s="29"/>
    </row>
    <row r="285" spans="2:5" x14ac:dyDescent="0.25">
      <c r="B285" s="22" t="s">
        <v>69</v>
      </c>
      <c r="C285" s="23">
        <v>1</v>
      </c>
      <c r="D285" s="29"/>
      <c r="E285" s="29"/>
    </row>
    <row r="286" spans="2:5" ht="13.8" thickBot="1" x14ac:dyDescent="0.3">
      <c r="B286" s="24" t="s">
        <v>73</v>
      </c>
      <c r="C286" s="21">
        <v>1</v>
      </c>
      <c r="D286" s="29"/>
      <c r="E286" s="29"/>
    </row>
    <row r="287" spans="2:5" ht="13.8" thickBot="1" x14ac:dyDescent="0.3">
      <c r="B287" s="14" t="s">
        <v>55</v>
      </c>
      <c r="C287" s="15">
        <v>152</v>
      </c>
      <c r="D287" s="28">
        <f>(C289+C295+C299)/C287</f>
        <v>0.875</v>
      </c>
      <c r="E287" s="28">
        <f>(C289+C295+C299)/(C287-C291-C301)</f>
        <v>0.92361111111111116</v>
      </c>
    </row>
    <row r="288" spans="2:5" x14ac:dyDescent="0.25">
      <c r="B288" s="16" t="s">
        <v>1</v>
      </c>
      <c r="C288" s="17">
        <v>90</v>
      </c>
      <c r="D288" s="30">
        <f>C289/C288</f>
        <v>0.84444444444444444</v>
      </c>
      <c r="E288" s="30">
        <f>C289/(C288-C291)</f>
        <v>0.89411764705882357</v>
      </c>
    </row>
    <row r="289" spans="2:5" x14ac:dyDescent="0.25">
      <c r="B289" s="22" t="s">
        <v>77</v>
      </c>
      <c r="C289" s="23">
        <v>76</v>
      </c>
      <c r="D289" s="29"/>
      <c r="E289" s="29"/>
    </row>
    <row r="290" spans="2:5" x14ac:dyDescent="0.25">
      <c r="B290" s="22" t="s">
        <v>69</v>
      </c>
      <c r="C290" s="23">
        <v>14</v>
      </c>
      <c r="D290" s="29"/>
      <c r="E290" s="29"/>
    </row>
    <row r="291" spans="2:5" x14ac:dyDescent="0.25">
      <c r="B291" s="24" t="s">
        <v>73</v>
      </c>
      <c r="C291" s="21">
        <v>5</v>
      </c>
      <c r="D291" s="29"/>
      <c r="E291" s="29"/>
    </row>
    <row r="292" spans="2:5" x14ac:dyDescent="0.25">
      <c r="B292" s="24" t="s">
        <v>71</v>
      </c>
      <c r="C292" s="21">
        <v>8</v>
      </c>
      <c r="D292" s="29"/>
      <c r="E292" s="29"/>
    </row>
    <row r="293" spans="2:5" x14ac:dyDescent="0.25">
      <c r="B293" s="24" t="s">
        <v>72</v>
      </c>
      <c r="C293" s="21">
        <v>1</v>
      </c>
      <c r="D293" s="29"/>
      <c r="E293" s="29"/>
    </row>
    <row r="294" spans="2:5" x14ac:dyDescent="0.25">
      <c r="B294" s="16" t="s">
        <v>5</v>
      </c>
      <c r="C294" s="17">
        <v>31</v>
      </c>
      <c r="D294" s="30">
        <f>C295/C294</f>
        <v>0.967741935483871</v>
      </c>
      <c r="E294" s="30">
        <v>0.97</v>
      </c>
    </row>
    <row r="295" spans="2:5" x14ac:dyDescent="0.25">
      <c r="B295" s="22" t="s">
        <v>77</v>
      </c>
      <c r="C295" s="23">
        <v>30</v>
      </c>
      <c r="D295" s="29"/>
      <c r="E295" s="29"/>
    </row>
    <row r="296" spans="2:5" x14ac:dyDescent="0.25">
      <c r="B296" s="22" t="s">
        <v>69</v>
      </c>
      <c r="C296" s="23">
        <v>1</v>
      </c>
      <c r="D296" s="29"/>
      <c r="E296" s="29"/>
    </row>
    <row r="297" spans="2:5" x14ac:dyDescent="0.25">
      <c r="B297" s="24" t="s">
        <v>72</v>
      </c>
      <c r="C297" s="21">
        <v>1</v>
      </c>
      <c r="D297" s="29"/>
      <c r="E297" s="29"/>
    </row>
    <row r="298" spans="2:5" x14ac:dyDescent="0.25">
      <c r="B298" s="16" t="s">
        <v>4</v>
      </c>
      <c r="C298" s="17">
        <v>31</v>
      </c>
      <c r="D298" s="30">
        <f>C299/C298</f>
        <v>0.87096774193548387</v>
      </c>
      <c r="E298" s="30">
        <f>C299/(C298-C301)</f>
        <v>0.9642857142857143</v>
      </c>
    </row>
    <row r="299" spans="2:5" x14ac:dyDescent="0.25">
      <c r="B299" s="22" t="s">
        <v>77</v>
      </c>
      <c r="C299" s="23">
        <v>27</v>
      </c>
      <c r="D299" s="29"/>
      <c r="E299" s="29"/>
    </row>
    <row r="300" spans="2:5" x14ac:dyDescent="0.25">
      <c r="B300" s="22" t="s">
        <v>69</v>
      </c>
      <c r="C300" s="23">
        <v>4</v>
      </c>
      <c r="D300" s="29"/>
      <c r="E300" s="29"/>
    </row>
    <row r="301" spans="2:5" x14ac:dyDescent="0.25">
      <c r="B301" s="24" t="s">
        <v>73</v>
      </c>
      <c r="C301" s="21">
        <v>3</v>
      </c>
      <c r="D301" s="29"/>
      <c r="E301" s="29"/>
    </row>
    <row r="302" spans="2:5" ht="13.8" thickBot="1" x14ac:dyDescent="0.3">
      <c r="B302" s="24" t="s">
        <v>72</v>
      </c>
      <c r="C302" s="21">
        <v>1</v>
      </c>
      <c r="D302" s="29"/>
      <c r="E302" s="29"/>
    </row>
    <row r="303" spans="2:5" ht="13.8" thickBot="1" x14ac:dyDescent="0.3">
      <c r="B303" s="14" t="s">
        <v>32</v>
      </c>
      <c r="C303" s="15">
        <v>62</v>
      </c>
      <c r="D303" s="28">
        <f>C305/C303</f>
        <v>0.27419354838709675</v>
      </c>
      <c r="E303" s="28">
        <v>0.28000000000000003</v>
      </c>
    </row>
    <row r="304" spans="2:5" x14ac:dyDescent="0.25">
      <c r="B304" s="16" t="s">
        <v>1</v>
      </c>
      <c r="C304" s="17">
        <v>62</v>
      </c>
      <c r="D304" s="30">
        <f>C305/C304</f>
        <v>0.27419354838709675</v>
      </c>
      <c r="E304" s="30">
        <f>C305/(C304-C309)</f>
        <v>0.27868852459016391</v>
      </c>
    </row>
    <row r="305" spans="2:5" x14ac:dyDescent="0.25">
      <c r="B305" s="22" t="s">
        <v>77</v>
      </c>
      <c r="C305" s="23">
        <v>17</v>
      </c>
      <c r="D305" s="29"/>
      <c r="E305" s="29"/>
    </row>
    <row r="306" spans="2:5" x14ac:dyDescent="0.25">
      <c r="B306" s="22" t="s">
        <v>76</v>
      </c>
      <c r="C306" s="23">
        <v>1</v>
      </c>
      <c r="D306" s="29"/>
      <c r="E306" s="29"/>
    </row>
    <row r="307" spans="2:5" x14ac:dyDescent="0.25">
      <c r="B307" s="24" t="s">
        <v>72</v>
      </c>
      <c r="C307" s="21">
        <v>1</v>
      </c>
      <c r="D307" s="29"/>
      <c r="E307" s="29"/>
    </row>
    <row r="308" spans="2:5" x14ac:dyDescent="0.25">
      <c r="B308" s="22" t="s">
        <v>69</v>
      </c>
      <c r="C308" s="23">
        <v>44</v>
      </c>
      <c r="D308" s="29"/>
      <c r="E308" s="29"/>
    </row>
    <row r="309" spans="2:5" x14ac:dyDescent="0.25">
      <c r="B309" s="24" t="s">
        <v>73</v>
      </c>
      <c r="C309" s="21">
        <v>1</v>
      </c>
      <c r="D309" s="29"/>
      <c r="E309" s="29"/>
    </row>
    <row r="310" spans="2:5" x14ac:dyDescent="0.25">
      <c r="B310" s="24" t="s">
        <v>70</v>
      </c>
      <c r="C310" s="21">
        <v>36</v>
      </c>
      <c r="D310" s="29"/>
      <c r="E310" s="29"/>
    </row>
    <row r="311" spans="2:5" ht="13.8" thickBot="1" x14ac:dyDescent="0.3">
      <c r="B311" s="24" t="s">
        <v>71</v>
      </c>
      <c r="C311" s="21">
        <v>7</v>
      </c>
      <c r="D311" s="29"/>
      <c r="E311" s="29"/>
    </row>
    <row r="312" spans="2:5" ht="13.8" thickBot="1" x14ac:dyDescent="0.3">
      <c r="B312" s="14" t="s">
        <v>47</v>
      </c>
      <c r="C312" s="15">
        <v>9</v>
      </c>
      <c r="D312" s="28">
        <f>0/C312</f>
        <v>0</v>
      </c>
      <c r="E312" s="28">
        <v>0</v>
      </c>
    </row>
    <row r="313" spans="2:5" x14ac:dyDescent="0.25">
      <c r="B313" s="16" t="s">
        <v>61</v>
      </c>
      <c r="C313" s="17">
        <v>9</v>
      </c>
      <c r="D313" s="30">
        <f>0/C312</f>
        <v>0</v>
      </c>
      <c r="E313" s="30">
        <v>0</v>
      </c>
    </row>
    <row r="314" spans="2:5" x14ac:dyDescent="0.25">
      <c r="B314" s="22" t="s">
        <v>69</v>
      </c>
      <c r="C314" s="23">
        <v>9</v>
      </c>
      <c r="D314" s="29"/>
      <c r="E314" s="29"/>
    </row>
    <row r="315" spans="2:5" ht="13.8" thickBot="1" x14ac:dyDescent="0.3">
      <c r="B315" s="24" t="s">
        <v>70</v>
      </c>
      <c r="C315" s="21">
        <v>9</v>
      </c>
      <c r="D315" s="29"/>
      <c r="E315" s="29"/>
    </row>
    <row r="316" spans="2:5" ht="13.8" thickBot="1" x14ac:dyDescent="0.3">
      <c r="B316" s="14" t="s">
        <v>68</v>
      </c>
      <c r="C316" s="15">
        <v>93</v>
      </c>
      <c r="D316" s="28">
        <f>C318/C316</f>
        <v>0.81720430107526887</v>
      </c>
      <c r="E316" s="28">
        <v>0.82</v>
      </c>
    </row>
    <row r="317" spans="2:5" x14ac:dyDescent="0.25">
      <c r="B317" s="16" t="s">
        <v>1</v>
      </c>
      <c r="C317" s="17">
        <v>93</v>
      </c>
      <c r="D317" s="30">
        <f>C318/C317</f>
        <v>0.81720430107526887</v>
      </c>
      <c r="E317" s="30">
        <v>0.82</v>
      </c>
    </row>
    <row r="318" spans="2:5" x14ac:dyDescent="0.25">
      <c r="B318" s="22" t="s">
        <v>77</v>
      </c>
      <c r="C318" s="23">
        <v>76</v>
      </c>
      <c r="D318" s="29"/>
      <c r="E318" s="29"/>
    </row>
    <row r="319" spans="2:5" x14ac:dyDescent="0.25">
      <c r="B319" s="22" t="s">
        <v>76</v>
      </c>
      <c r="C319" s="23">
        <v>2</v>
      </c>
      <c r="D319" s="29"/>
      <c r="E319" s="29"/>
    </row>
    <row r="320" spans="2:5" x14ac:dyDescent="0.25">
      <c r="B320" s="24" t="s">
        <v>70</v>
      </c>
      <c r="C320" s="21">
        <v>2</v>
      </c>
      <c r="D320" s="29"/>
      <c r="E320" s="29"/>
    </row>
    <row r="321" spans="2:5" x14ac:dyDescent="0.25">
      <c r="B321" s="22" t="s">
        <v>69</v>
      </c>
      <c r="C321" s="23">
        <v>15</v>
      </c>
      <c r="D321" s="29"/>
      <c r="E321" s="29"/>
    </row>
    <row r="322" spans="2:5" ht="13.8" thickBot="1" x14ac:dyDescent="0.3">
      <c r="B322" s="24" t="s">
        <v>70</v>
      </c>
      <c r="C322" s="21">
        <v>15</v>
      </c>
      <c r="D322" s="29"/>
      <c r="E322" s="29"/>
    </row>
    <row r="323" spans="2:5" ht="13.8" thickBot="1" x14ac:dyDescent="0.3">
      <c r="B323" s="12" t="s">
        <v>94</v>
      </c>
      <c r="C323" s="10">
        <v>3899</v>
      </c>
      <c r="D323" s="37">
        <f>C324/C323</f>
        <v>0.77532700692485257</v>
      </c>
      <c r="E323" s="37">
        <f>C324/(C323-C20-C27-C34-C41-C46-C52-C58-C64-C69-C71-C72-C79-C80-C87-C92-C106-C115-C120-C126-C127-C134-C135-C140-C154-C159-C160-C172-C177-C188-C193--C221-C222-C273-C286-C291-C301-C309)</f>
        <v>0.83026641032683324</v>
      </c>
    </row>
    <row r="324" spans="2:5" ht="13.8" thickBot="1" x14ac:dyDescent="0.3">
      <c r="B324" s="13" t="s">
        <v>95</v>
      </c>
      <c r="C324" s="11">
        <f>C11+C18+C25+C32+C39+C44+C50+C56+C62+C67+C77+C85+C90+C97+C104+C109+C113+C118+C124+C132+C138+C144+C148+C152+C157+C164+C170+C175+C181+C186+C191+C197+C203+C209+C214+C219+C227+C233+C238+C241+C246+C252+C256+C262+C269+C278+C282+C289+C295+C299+C305+C318</f>
        <v>3023</v>
      </c>
      <c r="D324" s="38"/>
      <c r="E324" s="38"/>
    </row>
    <row r="325" spans="2:5" x14ac:dyDescent="0.25">
      <c r="B325" s="44" t="s">
        <v>93</v>
      </c>
      <c r="C325" s="44"/>
      <c r="D325" s="44"/>
      <c r="E325" s="44"/>
    </row>
  </sheetData>
  <mergeCells count="7">
    <mergeCell ref="B325:E325"/>
    <mergeCell ref="B7:B8"/>
    <mergeCell ref="C7:C8"/>
    <mergeCell ref="D7:D8"/>
    <mergeCell ref="E7:E8"/>
    <mergeCell ref="D323:D324"/>
    <mergeCell ref="E323:E32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46"/>
  <sheetViews>
    <sheetView tabSelected="1" topLeftCell="A951" workbookViewId="0">
      <selection activeCell="E1053" sqref="E1053"/>
    </sheetView>
  </sheetViews>
  <sheetFormatPr baseColWidth="10" defaultRowHeight="13.2" x14ac:dyDescent="0.25"/>
  <cols>
    <col min="2" max="2" width="40.21875" bestFit="1" customWidth="1"/>
    <col min="3" max="3" width="19.88671875" bestFit="1" customWidth="1"/>
    <col min="4" max="4" width="23.109375" style="27" customWidth="1"/>
    <col min="5" max="5" width="16.6640625" style="27" customWidth="1"/>
  </cols>
  <sheetData>
    <row r="1" spans="1:5" s="6" customFormat="1" ht="15.6" x14ac:dyDescent="0.3">
      <c r="A1" s="7" t="s">
        <v>81</v>
      </c>
      <c r="C1" s="8"/>
      <c r="D1" s="9"/>
      <c r="E1" s="9"/>
    </row>
    <row r="2" spans="1:5" s="6" customFormat="1" ht="15.6" x14ac:dyDescent="0.3">
      <c r="A2" s="7" t="s">
        <v>89</v>
      </c>
      <c r="C2" s="8"/>
      <c r="D2" s="9"/>
      <c r="E2" s="9"/>
    </row>
    <row r="3" spans="1:5" s="6" customFormat="1" ht="15.6" x14ac:dyDescent="0.3">
      <c r="A3" s="7" t="s">
        <v>82</v>
      </c>
      <c r="C3" s="8"/>
      <c r="D3" s="9"/>
      <c r="E3" s="9"/>
    </row>
    <row r="4" spans="1:5" s="6" customFormat="1" ht="15.6" x14ac:dyDescent="0.3">
      <c r="A4" s="7"/>
      <c r="C4" s="8"/>
      <c r="D4" s="9"/>
      <c r="E4" s="9"/>
    </row>
    <row r="5" spans="1:5" ht="13.8" thickBot="1" x14ac:dyDescent="0.3"/>
    <row r="6" spans="1:5" x14ac:dyDescent="0.25">
      <c r="B6" s="45" t="s">
        <v>90</v>
      </c>
      <c r="C6" s="47" t="s">
        <v>86</v>
      </c>
      <c r="D6" s="49" t="s">
        <v>87</v>
      </c>
      <c r="E6" s="49" t="s">
        <v>88</v>
      </c>
    </row>
    <row r="7" spans="1:5" ht="13.8" thickBot="1" x14ac:dyDescent="0.3">
      <c r="B7" s="46"/>
      <c r="C7" s="48"/>
      <c r="D7" s="50"/>
      <c r="E7" s="50"/>
    </row>
    <row r="8" spans="1:5" ht="13.8" thickBot="1" x14ac:dyDescent="0.3">
      <c r="B8" s="14" t="s">
        <v>22</v>
      </c>
      <c r="C8" s="15">
        <v>1558</v>
      </c>
      <c r="D8" s="28">
        <f>(C10+C19+C26+C35+C45+C56+C62+C71+C80+C88+C97+C108+C119+C128)/C8</f>
        <v>0.37612323491655969</v>
      </c>
      <c r="E8" s="28">
        <f>(C10+C19+C26+C35+C45+C56+C62+C71+C80+C88+C97+C108+C119+C128)/(C8-C12-C14-C15-C21-C23-C30-C37-C40-C41-C47-C50-C51-C58-C66-C67-C75-C82-C83-C90-C93-C99-C102-C103-C110-C113-C114-C121-C123-C124-C130-C133-C134)</f>
        <v>0.52650494159928118</v>
      </c>
    </row>
    <row r="9" spans="1:5" x14ac:dyDescent="0.25">
      <c r="B9" s="16" t="s">
        <v>13</v>
      </c>
      <c r="C9" s="17">
        <v>55</v>
      </c>
      <c r="D9" s="30">
        <f>C10/C9</f>
        <v>0.49090909090909091</v>
      </c>
      <c r="E9" s="30">
        <f>C10/(C9-C12-C14-C15)</f>
        <v>0.72972972972972971</v>
      </c>
    </row>
    <row r="10" spans="1:5" x14ac:dyDescent="0.25">
      <c r="B10" s="22" t="s">
        <v>77</v>
      </c>
      <c r="C10" s="23">
        <v>27</v>
      </c>
      <c r="D10" s="29"/>
      <c r="E10" s="29"/>
    </row>
    <row r="11" spans="1:5" x14ac:dyDescent="0.25">
      <c r="B11" s="22" t="s">
        <v>76</v>
      </c>
      <c r="C11" s="23">
        <v>1</v>
      </c>
      <c r="D11" s="29"/>
      <c r="E11" s="29"/>
    </row>
    <row r="12" spans="1:5" x14ac:dyDescent="0.25">
      <c r="B12" s="24" t="s">
        <v>73</v>
      </c>
      <c r="C12" s="21">
        <v>1</v>
      </c>
      <c r="D12" s="29"/>
      <c r="E12" s="29"/>
    </row>
    <row r="13" spans="1:5" x14ac:dyDescent="0.25">
      <c r="B13" s="22" t="s">
        <v>69</v>
      </c>
      <c r="C13" s="23">
        <v>27</v>
      </c>
      <c r="D13" s="29"/>
      <c r="E13" s="29"/>
    </row>
    <row r="14" spans="1:5" x14ac:dyDescent="0.25">
      <c r="B14" s="24" t="s">
        <v>74</v>
      </c>
      <c r="C14" s="21">
        <v>4</v>
      </c>
      <c r="D14" s="29"/>
      <c r="E14" s="29"/>
    </row>
    <row r="15" spans="1:5" x14ac:dyDescent="0.25">
      <c r="B15" s="24" t="s">
        <v>73</v>
      </c>
      <c r="C15" s="21">
        <v>13</v>
      </c>
      <c r="D15" s="29"/>
      <c r="E15" s="29"/>
    </row>
    <row r="16" spans="1:5" x14ac:dyDescent="0.25">
      <c r="B16" s="24" t="s">
        <v>71</v>
      </c>
      <c r="C16" s="21">
        <v>2</v>
      </c>
      <c r="D16" s="29"/>
      <c r="E16" s="29"/>
    </row>
    <row r="17" spans="2:5" x14ac:dyDescent="0.25">
      <c r="B17" s="24" t="s">
        <v>72</v>
      </c>
      <c r="C17" s="21">
        <v>8</v>
      </c>
      <c r="D17" s="29"/>
      <c r="E17" s="29"/>
    </row>
    <row r="18" spans="2:5" x14ac:dyDescent="0.25">
      <c r="B18" s="16" t="s">
        <v>9</v>
      </c>
      <c r="C18" s="17">
        <v>54</v>
      </c>
      <c r="D18" s="30">
        <f>C19/C18</f>
        <v>0.42592592592592593</v>
      </c>
      <c r="E18" s="30">
        <f>C19/(C18-C21-C23)</f>
        <v>0.6216216216216216</v>
      </c>
    </row>
    <row r="19" spans="2:5" x14ac:dyDescent="0.25">
      <c r="B19" s="22" t="s">
        <v>77</v>
      </c>
      <c r="C19" s="23">
        <v>23</v>
      </c>
      <c r="D19" s="29"/>
      <c r="E19" s="29"/>
    </row>
    <row r="20" spans="2:5" x14ac:dyDescent="0.25">
      <c r="B20" s="22" t="s">
        <v>76</v>
      </c>
      <c r="C20" s="23">
        <v>1</v>
      </c>
      <c r="D20" s="29"/>
      <c r="E20" s="29"/>
    </row>
    <row r="21" spans="2:5" x14ac:dyDescent="0.25">
      <c r="B21" s="24" t="s">
        <v>73</v>
      </c>
      <c r="C21" s="21">
        <v>1</v>
      </c>
      <c r="D21" s="29"/>
      <c r="E21" s="29"/>
    </row>
    <row r="22" spans="2:5" x14ac:dyDescent="0.25">
      <c r="B22" s="22" t="s">
        <v>69</v>
      </c>
      <c r="C22" s="23">
        <v>30</v>
      </c>
      <c r="D22" s="29"/>
      <c r="E22" s="29"/>
    </row>
    <row r="23" spans="2:5" x14ac:dyDescent="0.25">
      <c r="B23" s="24" t="s">
        <v>73</v>
      </c>
      <c r="C23" s="21">
        <v>16</v>
      </c>
      <c r="D23" s="29"/>
      <c r="E23" s="29"/>
    </row>
    <row r="24" spans="2:5" x14ac:dyDescent="0.25">
      <c r="B24" s="24" t="s">
        <v>72</v>
      </c>
      <c r="C24" s="21">
        <v>14</v>
      </c>
      <c r="D24" s="29"/>
      <c r="E24" s="29"/>
    </row>
    <row r="25" spans="2:5" x14ac:dyDescent="0.25">
      <c r="B25" s="16" t="s">
        <v>23</v>
      </c>
      <c r="C25" s="17">
        <v>44</v>
      </c>
      <c r="D25" s="30">
        <f>C26/C25</f>
        <v>0.27272727272727271</v>
      </c>
      <c r="E25" s="30">
        <f>C26/(C25-C30)</f>
        <v>0.375</v>
      </c>
    </row>
    <row r="26" spans="2:5" x14ac:dyDescent="0.25">
      <c r="B26" s="22" t="s">
        <v>77</v>
      </c>
      <c r="C26" s="23">
        <v>12</v>
      </c>
      <c r="D26" s="29"/>
      <c r="E26" s="29"/>
    </row>
    <row r="27" spans="2:5" x14ac:dyDescent="0.25">
      <c r="B27" s="22" t="s">
        <v>76</v>
      </c>
      <c r="C27" s="23">
        <v>11</v>
      </c>
      <c r="D27" s="29"/>
      <c r="E27" s="29"/>
    </row>
    <row r="28" spans="2:5" x14ac:dyDescent="0.25">
      <c r="B28" s="24" t="s">
        <v>71</v>
      </c>
      <c r="C28" s="21">
        <v>11</v>
      </c>
      <c r="D28" s="29"/>
      <c r="E28" s="29"/>
    </row>
    <row r="29" spans="2:5" x14ac:dyDescent="0.25">
      <c r="B29" s="22" t="s">
        <v>69</v>
      </c>
      <c r="C29" s="23">
        <v>21</v>
      </c>
      <c r="D29" s="29"/>
      <c r="E29" s="29"/>
    </row>
    <row r="30" spans="2:5" x14ac:dyDescent="0.25">
      <c r="B30" s="24" t="s">
        <v>73</v>
      </c>
      <c r="C30" s="21">
        <v>12</v>
      </c>
      <c r="D30" s="29"/>
      <c r="E30" s="29"/>
    </row>
    <row r="31" spans="2:5" x14ac:dyDescent="0.25">
      <c r="B31" s="24" t="s">
        <v>70</v>
      </c>
      <c r="C31" s="21">
        <v>2</v>
      </c>
      <c r="D31" s="29"/>
      <c r="E31" s="29"/>
    </row>
    <row r="32" spans="2:5" x14ac:dyDescent="0.25">
      <c r="B32" s="24" t="s">
        <v>71</v>
      </c>
      <c r="C32" s="21">
        <v>1</v>
      </c>
      <c r="D32" s="29"/>
      <c r="E32" s="29"/>
    </row>
    <row r="33" spans="2:5" x14ac:dyDescent="0.25">
      <c r="B33" s="24" t="s">
        <v>72</v>
      </c>
      <c r="C33" s="21">
        <v>6</v>
      </c>
      <c r="D33" s="29"/>
      <c r="E33" s="29"/>
    </row>
    <row r="34" spans="2:5" x14ac:dyDescent="0.25">
      <c r="B34" s="16" t="s">
        <v>65</v>
      </c>
      <c r="C34" s="17">
        <v>73</v>
      </c>
      <c r="D34" s="30">
        <f>C35/C34</f>
        <v>0.32876712328767121</v>
      </c>
      <c r="E34" s="30">
        <f>C35/(C34-C37-C40-C41)</f>
        <v>0.48</v>
      </c>
    </row>
    <row r="35" spans="2:5" x14ac:dyDescent="0.25">
      <c r="B35" s="22" t="s">
        <v>77</v>
      </c>
      <c r="C35" s="23">
        <v>24</v>
      </c>
      <c r="D35" s="29"/>
      <c r="E35" s="29"/>
    </row>
    <row r="36" spans="2:5" x14ac:dyDescent="0.25">
      <c r="B36" s="22" t="s">
        <v>76</v>
      </c>
      <c r="C36" s="23">
        <v>16</v>
      </c>
      <c r="D36" s="29"/>
      <c r="E36" s="29"/>
    </row>
    <row r="37" spans="2:5" x14ac:dyDescent="0.25">
      <c r="B37" s="24" t="s">
        <v>73</v>
      </c>
      <c r="C37" s="21">
        <v>2</v>
      </c>
      <c r="D37" s="29"/>
      <c r="E37" s="29"/>
    </row>
    <row r="38" spans="2:5" x14ac:dyDescent="0.25">
      <c r="B38" s="24" t="s">
        <v>71</v>
      </c>
      <c r="C38" s="21">
        <v>14</v>
      </c>
      <c r="D38" s="29"/>
      <c r="E38" s="29"/>
    </row>
    <row r="39" spans="2:5" x14ac:dyDescent="0.25">
      <c r="B39" s="22" t="s">
        <v>69</v>
      </c>
      <c r="C39" s="23">
        <v>33</v>
      </c>
      <c r="D39" s="29"/>
      <c r="E39" s="29"/>
    </row>
    <row r="40" spans="2:5" x14ac:dyDescent="0.25">
      <c r="B40" s="24" t="s">
        <v>74</v>
      </c>
      <c r="C40" s="21">
        <v>1</v>
      </c>
      <c r="D40" s="29"/>
      <c r="E40" s="29"/>
    </row>
    <row r="41" spans="2:5" x14ac:dyDescent="0.25">
      <c r="B41" s="24" t="s">
        <v>73</v>
      </c>
      <c r="C41" s="21">
        <v>20</v>
      </c>
      <c r="D41" s="29"/>
      <c r="E41" s="29"/>
    </row>
    <row r="42" spans="2:5" x14ac:dyDescent="0.25">
      <c r="B42" s="24" t="s">
        <v>71</v>
      </c>
      <c r="C42" s="21">
        <v>10</v>
      </c>
      <c r="D42" s="29"/>
      <c r="E42" s="29"/>
    </row>
    <row r="43" spans="2:5" x14ac:dyDescent="0.25">
      <c r="B43" s="24" t="s">
        <v>72</v>
      </c>
      <c r="C43" s="21">
        <v>2</v>
      </c>
      <c r="D43" s="29"/>
      <c r="E43" s="29"/>
    </row>
    <row r="44" spans="2:5" x14ac:dyDescent="0.25">
      <c r="B44" s="16" t="s">
        <v>10</v>
      </c>
      <c r="C44" s="17">
        <v>53</v>
      </c>
      <c r="D44" s="30">
        <f>C45/C44</f>
        <v>0.39622641509433965</v>
      </c>
      <c r="E44" s="30">
        <f>C45/(C44-C47-C50-C51)</f>
        <v>0.58333333333333337</v>
      </c>
    </row>
    <row r="45" spans="2:5" x14ac:dyDescent="0.25">
      <c r="B45" s="22" t="s">
        <v>77</v>
      </c>
      <c r="C45" s="23">
        <v>21</v>
      </c>
      <c r="D45" s="29"/>
      <c r="E45" s="29"/>
    </row>
    <row r="46" spans="2:5" x14ac:dyDescent="0.25">
      <c r="B46" s="22" t="s">
        <v>76</v>
      </c>
      <c r="C46" s="23">
        <v>4</v>
      </c>
      <c r="D46" s="29"/>
      <c r="E46" s="29"/>
    </row>
    <row r="47" spans="2:5" x14ac:dyDescent="0.25">
      <c r="B47" s="24" t="s">
        <v>73</v>
      </c>
      <c r="C47" s="21">
        <v>1</v>
      </c>
      <c r="D47" s="29"/>
      <c r="E47" s="29"/>
    </row>
    <row r="48" spans="2:5" x14ac:dyDescent="0.25">
      <c r="B48" s="24" t="s">
        <v>71</v>
      </c>
      <c r="C48" s="21">
        <v>3</v>
      </c>
      <c r="D48" s="29"/>
      <c r="E48" s="29"/>
    </row>
    <row r="49" spans="2:5" x14ac:dyDescent="0.25">
      <c r="B49" s="22" t="s">
        <v>69</v>
      </c>
      <c r="C49" s="23">
        <v>28</v>
      </c>
      <c r="D49" s="29"/>
      <c r="E49" s="29"/>
    </row>
    <row r="50" spans="2:5" x14ac:dyDescent="0.25">
      <c r="B50" s="24" t="s">
        <v>74</v>
      </c>
      <c r="C50" s="21">
        <v>1</v>
      </c>
      <c r="D50" s="29"/>
      <c r="E50" s="29"/>
    </row>
    <row r="51" spans="2:5" x14ac:dyDescent="0.25">
      <c r="B51" s="24" t="s">
        <v>73</v>
      </c>
      <c r="C51" s="21">
        <v>15</v>
      </c>
      <c r="D51" s="29"/>
      <c r="E51" s="29"/>
    </row>
    <row r="52" spans="2:5" x14ac:dyDescent="0.25">
      <c r="B52" s="24" t="s">
        <v>70</v>
      </c>
      <c r="C52" s="21">
        <v>3</v>
      </c>
      <c r="D52" s="29"/>
      <c r="E52" s="29"/>
    </row>
    <row r="53" spans="2:5" x14ac:dyDescent="0.25">
      <c r="B53" s="24" t="s">
        <v>71</v>
      </c>
      <c r="C53" s="21">
        <v>1</v>
      </c>
      <c r="D53" s="29"/>
      <c r="E53" s="29"/>
    </row>
    <row r="54" spans="2:5" x14ac:dyDescent="0.25">
      <c r="B54" s="24" t="s">
        <v>72</v>
      </c>
      <c r="C54" s="21">
        <v>8</v>
      </c>
      <c r="D54" s="29"/>
      <c r="E54" s="29"/>
    </row>
    <row r="55" spans="2:5" x14ac:dyDescent="0.25">
      <c r="B55" s="16" t="s">
        <v>5</v>
      </c>
      <c r="C55" s="17">
        <v>15</v>
      </c>
      <c r="D55" s="30">
        <f>C56/C55</f>
        <v>0.53333333333333333</v>
      </c>
      <c r="E55" s="30">
        <f>C56/(C55-C58)</f>
        <v>0.72727272727272729</v>
      </c>
    </row>
    <row r="56" spans="2:5" x14ac:dyDescent="0.25">
      <c r="B56" s="22" t="s">
        <v>77</v>
      </c>
      <c r="C56" s="23">
        <v>8</v>
      </c>
      <c r="D56" s="29"/>
      <c r="E56" s="29"/>
    </row>
    <row r="57" spans="2:5" x14ac:dyDescent="0.25">
      <c r="B57" s="22" t="s">
        <v>69</v>
      </c>
      <c r="C57" s="23">
        <v>7</v>
      </c>
      <c r="D57" s="29"/>
      <c r="E57" s="29"/>
    </row>
    <row r="58" spans="2:5" x14ac:dyDescent="0.25">
      <c r="B58" s="24" t="s">
        <v>73</v>
      </c>
      <c r="C58" s="21">
        <v>4</v>
      </c>
      <c r="D58" s="29"/>
      <c r="E58" s="29"/>
    </row>
    <row r="59" spans="2:5" x14ac:dyDescent="0.25">
      <c r="B59" s="24" t="s">
        <v>70</v>
      </c>
      <c r="C59" s="21">
        <v>1</v>
      </c>
      <c r="D59" s="29"/>
      <c r="E59" s="29"/>
    </row>
    <row r="60" spans="2:5" x14ac:dyDescent="0.25">
      <c r="B60" s="24" t="s">
        <v>72</v>
      </c>
      <c r="C60" s="21">
        <v>2</v>
      </c>
      <c r="D60" s="29"/>
      <c r="E60" s="29"/>
    </row>
    <row r="61" spans="2:5" x14ac:dyDescent="0.25">
      <c r="B61" s="16" t="s">
        <v>66</v>
      </c>
      <c r="C61" s="17">
        <v>55</v>
      </c>
      <c r="D61" s="30">
        <f>C62/C61</f>
        <v>0.23636363636363636</v>
      </c>
      <c r="E61" s="30">
        <f>C62/(C61-C66-C67)</f>
        <v>0.3611111111111111</v>
      </c>
    </row>
    <row r="62" spans="2:5" x14ac:dyDescent="0.25">
      <c r="B62" s="22" t="s">
        <v>77</v>
      </c>
      <c r="C62" s="23">
        <v>13</v>
      </c>
      <c r="D62" s="29"/>
      <c r="E62" s="29"/>
    </row>
    <row r="63" spans="2:5" x14ac:dyDescent="0.25">
      <c r="B63" s="22" t="s">
        <v>76</v>
      </c>
      <c r="C63" s="23">
        <v>2</v>
      </c>
      <c r="D63" s="29"/>
      <c r="E63" s="29"/>
    </row>
    <row r="64" spans="2:5" x14ac:dyDescent="0.25">
      <c r="B64" s="24" t="s">
        <v>71</v>
      </c>
      <c r="C64" s="21">
        <v>2</v>
      </c>
      <c r="D64" s="29"/>
      <c r="E64" s="29"/>
    </row>
    <row r="65" spans="2:5" x14ac:dyDescent="0.25">
      <c r="B65" s="22" t="s">
        <v>69</v>
      </c>
      <c r="C65" s="23">
        <v>40</v>
      </c>
      <c r="D65" s="29"/>
      <c r="E65" s="29"/>
    </row>
    <row r="66" spans="2:5" x14ac:dyDescent="0.25">
      <c r="B66" s="24" t="s">
        <v>74</v>
      </c>
      <c r="C66" s="21">
        <v>1</v>
      </c>
      <c r="D66" s="29"/>
      <c r="E66" s="29"/>
    </row>
    <row r="67" spans="2:5" x14ac:dyDescent="0.25">
      <c r="B67" s="24" t="s">
        <v>73</v>
      </c>
      <c r="C67" s="21">
        <v>18</v>
      </c>
      <c r="D67" s="29"/>
      <c r="E67" s="29"/>
    </row>
    <row r="68" spans="2:5" x14ac:dyDescent="0.25">
      <c r="B68" s="24" t="s">
        <v>71</v>
      </c>
      <c r="C68" s="21">
        <v>9</v>
      </c>
      <c r="D68" s="29"/>
      <c r="E68" s="29"/>
    </row>
    <row r="69" spans="2:5" x14ac:dyDescent="0.25">
      <c r="B69" s="24" t="s">
        <v>72</v>
      </c>
      <c r="C69" s="21">
        <v>12</v>
      </c>
      <c r="D69" s="29"/>
      <c r="E69" s="29"/>
    </row>
    <row r="70" spans="2:5" x14ac:dyDescent="0.25">
      <c r="B70" s="16" t="s">
        <v>33</v>
      </c>
      <c r="C70" s="17">
        <v>51</v>
      </c>
      <c r="D70" s="30">
        <f>C71/C70</f>
        <v>0.37254901960784315</v>
      </c>
      <c r="E70" s="30">
        <f>C71/(C70-C75)</f>
        <v>0.52777777777777779</v>
      </c>
    </row>
    <row r="71" spans="2:5" x14ac:dyDescent="0.25">
      <c r="B71" s="22" t="s">
        <v>77</v>
      </c>
      <c r="C71" s="23">
        <v>19</v>
      </c>
      <c r="D71" s="29"/>
      <c r="E71" s="29"/>
    </row>
    <row r="72" spans="2:5" x14ac:dyDescent="0.25">
      <c r="B72" s="22" t="s">
        <v>76</v>
      </c>
      <c r="C72" s="23">
        <v>5</v>
      </c>
      <c r="D72" s="29"/>
      <c r="E72" s="29"/>
    </row>
    <row r="73" spans="2:5" x14ac:dyDescent="0.25">
      <c r="B73" s="24" t="s">
        <v>71</v>
      </c>
      <c r="C73" s="21">
        <v>5</v>
      </c>
      <c r="D73" s="29"/>
      <c r="E73" s="29"/>
    </row>
    <row r="74" spans="2:5" x14ac:dyDescent="0.25">
      <c r="B74" s="22" t="s">
        <v>69</v>
      </c>
      <c r="C74" s="23">
        <v>27</v>
      </c>
      <c r="D74" s="29"/>
      <c r="E74" s="29"/>
    </row>
    <row r="75" spans="2:5" x14ac:dyDescent="0.25">
      <c r="B75" s="24" t="s">
        <v>73</v>
      </c>
      <c r="C75" s="21">
        <v>15</v>
      </c>
      <c r="D75" s="29"/>
      <c r="E75" s="29"/>
    </row>
    <row r="76" spans="2:5" x14ac:dyDescent="0.25">
      <c r="B76" s="24" t="s">
        <v>70</v>
      </c>
      <c r="C76" s="21">
        <v>2</v>
      </c>
      <c r="D76" s="29"/>
      <c r="E76" s="29"/>
    </row>
    <row r="77" spans="2:5" x14ac:dyDescent="0.25">
      <c r="B77" s="24" t="s">
        <v>71</v>
      </c>
      <c r="C77" s="21">
        <v>4</v>
      </c>
      <c r="D77" s="29"/>
      <c r="E77" s="29"/>
    </row>
    <row r="78" spans="2:5" x14ac:dyDescent="0.25">
      <c r="B78" s="24" t="s">
        <v>72</v>
      </c>
      <c r="C78" s="21">
        <v>6</v>
      </c>
      <c r="D78" s="29"/>
      <c r="E78" s="29"/>
    </row>
    <row r="79" spans="2:5" x14ac:dyDescent="0.25">
      <c r="B79" s="16" t="s">
        <v>7</v>
      </c>
      <c r="C79" s="17">
        <v>55</v>
      </c>
      <c r="D79" s="30">
        <f>C80/C79</f>
        <v>0.36363636363636365</v>
      </c>
      <c r="E79" s="30">
        <f>C80/(C79-C82-C83)</f>
        <v>0.5714285714285714</v>
      </c>
    </row>
    <row r="80" spans="2:5" x14ac:dyDescent="0.25">
      <c r="B80" s="22" t="s">
        <v>77</v>
      </c>
      <c r="C80" s="23">
        <v>20</v>
      </c>
      <c r="D80" s="29"/>
      <c r="E80" s="29"/>
    </row>
    <row r="81" spans="2:5" x14ac:dyDescent="0.25">
      <c r="B81" s="22" t="s">
        <v>69</v>
      </c>
      <c r="C81" s="23">
        <v>35</v>
      </c>
      <c r="D81" s="29"/>
      <c r="E81" s="29"/>
    </row>
    <row r="82" spans="2:5" x14ac:dyDescent="0.25">
      <c r="B82" s="24" t="s">
        <v>74</v>
      </c>
      <c r="C82" s="21">
        <v>1</v>
      </c>
      <c r="D82" s="29"/>
      <c r="E82" s="29"/>
    </row>
    <row r="83" spans="2:5" x14ac:dyDescent="0.25">
      <c r="B83" s="24" t="s">
        <v>73</v>
      </c>
      <c r="C83" s="21">
        <v>19</v>
      </c>
      <c r="D83" s="29"/>
      <c r="E83" s="29"/>
    </row>
    <row r="84" spans="2:5" x14ac:dyDescent="0.25">
      <c r="B84" s="24" t="s">
        <v>70</v>
      </c>
      <c r="C84" s="21">
        <v>2</v>
      </c>
      <c r="D84" s="29"/>
      <c r="E84" s="29"/>
    </row>
    <row r="85" spans="2:5" x14ac:dyDescent="0.25">
      <c r="B85" s="24" t="s">
        <v>71</v>
      </c>
      <c r="C85" s="21">
        <v>6</v>
      </c>
      <c r="D85" s="29"/>
      <c r="E85" s="29"/>
    </row>
    <row r="86" spans="2:5" x14ac:dyDescent="0.25">
      <c r="B86" s="24" t="s">
        <v>72</v>
      </c>
      <c r="C86" s="21">
        <v>7</v>
      </c>
      <c r="D86" s="29"/>
      <c r="E86" s="29"/>
    </row>
    <row r="87" spans="2:5" x14ac:dyDescent="0.25">
      <c r="B87" s="16" t="s">
        <v>20</v>
      </c>
      <c r="C87" s="17">
        <v>44</v>
      </c>
      <c r="D87" s="30">
        <f>C88/C87</f>
        <v>0.52272727272727271</v>
      </c>
      <c r="E87" s="30">
        <f>C88/(C87-C90-C93)</f>
        <v>0.69696969696969702</v>
      </c>
    </row>
    <row r="88" spans="2:5" x14ac:dyDescent="0.25">
      <c r="B88" s="22" t="s">
        <v>77</v>
      </c>
      <c r="C88" s="23">
        <v>23</v>
      </c>
      <c r="D88" s="29"/>
      <c r="E88" s="29"/>
    </row>
    <row r="89" spans="2:5" x14ac:dyDescent="0.25">
      <c r="B89" s="22" t="s">
        <v>76</v>
      </c>
      <c r="C89" s="23">
        <v>8</v>
      </c>
      <c r="D89" s="29"/>
      <c r="E89" s="29"/>
    </row>
    <row r="90" spans="2:5" x14ac:dyDescent="0.25">
      <c r="B90" s="24" t="s">
        <v>73</v>
      </c>
      <c r="C90" s="21">
        <v>3</v>
      </c>
      <c r="D90" s="29"/>
      <c r="E90" s="29"/>
    </row>
    <row r="91" spans="2:5" x14ac:dyDescent="0.25">
      <c r="B91" s="24" t="s">
        <v>71</v>
      </c>
      <c r="C91" s="21">
        <v>5</v>
      </c>
      <c r="D91" s="29"/>
      <c r="E91" s="29"/>
    </row>
    <row r="92" spans="2:5" x14ac:dyDescent="0.25">
      <c r="B92" s="22" t="s">
        <v>69</v>
      </c>
      <c r="C92" s="23">
        <v>13</v>
      </c>
      <c r="D92" s="29"/>
      <c r="E92" s="29"/>
    </row>
    <row r="93" spans="2:5" x14ac:dyDescent="0.25">
      <c r="B93" s="24" t="s">
        <v>73</v>
      </c>
      <c r="C93" s="21">
        <v>8</v>
      </c>
      <c r="D93" s="29"/>
      <c r="E93" s="29"/>
    </row>
    <row r="94" spans="2:5" x14ac:dyDescent="0.25">
      <c r="B94" s="24" t="s">
        <v>71</v>
      </c>
      <c r="C94" s="21">
        <v>1</v>
      </c>
      <c r="D94" s="29"/>
      <c r="E94" s="29"/>
    </row>
    <row r="95" spans="2:5" x14ac:dyDescent="0.25">
      <c r="B95" s="24" t="s">
        <v>72</v>
      </c>
      <c r="C95" s="21">
        <v>4</v>
      </c>
      <c r="D95" s="29"/>
      <c r="E95" s="29"/>
    </row>
    <row r="96" spans="2:5" x14ac:dyDescent="0.25">
      <c r="B96" s="16" t="s">
        <v>15</v>
      </c>
      <c r="C96" s="17">
        <v>679</v>
      </c>
      <c r="D96" s="30">
        <f>C97/C96</f>
        <v>0.42709867452135492</v>
      </c>
      <c r="E96" s="30">
        <f>C97/(C96-C99-C102-C103)</f>
        <v>0.56751467710371817</v>
      </c>
    </row>
    <row r="97" spans="2:5" x14ac:dyDescent="0.25">
      <c r="B97" s="22" t="s">
        <v>77</v>
      </c>
      <c r="C97" s="23">
        <v>290</v>
      </c>
      <c r="D97" s="29"/>
      <c r="E97" s="29"/>
    </row>
    <row r="98" spans="2:5" x14ac:dyDescent="0.25">
      <c r="B98" s="22" t="s">
        <v>76</v>
      </c>
      <c r="C98" s="23">
        <v>80</v>
      </c>
      <c r="D98" s="29"/>
      <c r="E98" s="29"/>
    </row>
    <row r="99" spans="2:5" x14ac:dyDescent="0.25">
      <c r="B99" s="24" t="s">
        <v>73</v>
      </c>
      <c r="C99" s="21">
        <v>13</v>
      </c>
      <c r="D99" s="29"/>
      <c r="E99" s="29"/>
    </row>
    <row r="100" spans="2:5" x14ac:dyDescent="0.25">
      <c r="B100" s="24" t="s">
        <v>71</v>
      </c>
      <c r="C100" s="21">
        <v>67</v>
      </c>
      <c r="D100" s="29"/>
      <c r="E100" s="29"/>
    </row>
    <row r="101" spans="2:5" x14ac:dyDescent="0.25">
      <c r="B101" s="22" t="s">
        <v>69</v>
      </c>
      <c r="C101" s="23">
        <v>309</v>
      </c>
      <c r="D101" s="29"/>
      <c r="E101" s="29"/>
    </row>
    <row r="102" spans="2:5" x14ac:dyDescent="0.25">
      <c r="B102" s="24" t="s">
        <v>74</v>
      </c>
      <c r="C102" s="21">
        <v>16</v>
      </c>
      <c r="D102" s="29"/>
      <c r="E102" s="29"/>
    </row>
    <row r="103" spans="2:5" x14ac:dyDescent="0.25">
      <c r="B103" s="24" t="s">
        <v>73</v>
      </c>
      <c r="C103" s="21">
        <v>139</v>
      </c>
      <c r="D103" s="29"/>
      <c r="E103" s="29"/>
    </row>
    <row r="104" spans="2:5" x14ac:dyDescent="0.25">
      <c r="B104" s="24" t="s">
        <v>70</v>
      </c>
      <c r="C104" s="21">
        <v>22</v>
      </c>
      <c r="D104" s="29"/>
      <c r="E104" s="29"/>
    </row>
    <row r="105" spans="2:5" x14ac:dyDescent="0.25">
      <c r="B105" s="24" t="s">
        <v>71</v>
      </c>
      <c r="C105" s="21">
        <v>29</v>
      </c>
      <c r="D105" s="29"/>
      <c r="E105" s="29"/>
    </row>
    <row r="106" spans="2:5" x14ac:dyDescent="0.25">
      <c r="B106" s="24" t="s">
        <v>72</v>
      </c>
      <c r="C106" s="21">
        <v>103</v>
      </c>
      <c r="D106" s="29"/>
      <c r="E106" s="29"/>
    </row>
    <row r="107" spans="2:5" x14ac:dyDescent="0.25">
      <c r="B107" s="16" t="s">
        <v>26</v>
      </c>
      <c r="C107" s="17">
        <v>172</v>
      </c>
      <c r="D107" s="30">
        <f>C108/C107</f>
        <v>0.2558139534883721</v>
      </c>
      <c r="E107" s="30">
        <f>C108/(C107-C110-C113-C114)</f>
        <v>0.36666666666666664</v>
      </c>
    </row>
    <row r="108" spans="2:5" x14ac:dyDescent="0.25">
      <c r="B108" s="22" t="s">
        <v>77</v>
      </c>
      <c r="C108" s="23">
        <v>44</v>
      </c>
      <c r="D108" s="29"/>
      <c r="E108" s="29"/>
    </row>
    <row r="109" spans="2:5" x14ac:dyDescent="0.25">
      <c r="B109" s="22" t="s">
        <v>76</v>
      </c>
      <c r="C109" s="23">
        <v>26</v>
      </c>
      <c r="D109" s="29"/>
      <c r="E109" s="29"/>
    </row>
    <row r="110" spans="2:5" x14ac:dyDescent="0.25">
      <c r="B110" s="24" t="s">
        <v>73</v>
      </c>
      <c r="C110" s="21">
        <v>2</v>
      </c>
      <c r="D110" s="29"/>
      <c r="E110" s="29"/>
    </row>
    <row r="111" spans="2:5" x14ac:dyDescent="0.25">
      <c r="B111" s="24" t="s">
        <v>71</v>
      </c>
      <c r="C111" s="21">
        <v>24</v>
      </c>
      <c r="D111" s="29"/>
      <c r="E111" s="29"/>
    </row>
    <row r="112" spans="2:5" x14ac:dyDescent="0.25">
      <c r="B112" s="22" t="s">
        <v>69</v>
      </c>
      <c r="C112" s="23">
        <v>102</v>
      </c>
      <c r="D112" s="29"/>
      <c r="E112" s="29"/>
    </row>
    <row r="113" spans="2:5" x14ac:dyDescent="0.25">
      <c r="B113" s="24" t="s">
        <v>74</v>
      </c>
      <c r="C113" s="21">
        <v>5</v>
      </c>
      <c r="D113" s="29"/>
      <c r="E113" s="29"/>
    </row>
    <row r="114" spans="2:5" x14ac:dyDescent="0.25">
      <c r="B114" s="24" t="s">
        <v>73</v>
      </c>
      <c r="C114" s="21">
        <v>45</v>
      </c>
      <c r="D114" s="29"/>
      <c r="E114" s="29"/>
    </row>
    <row r="115" spans="2:5" x14ac:dyDescent="0.25">
      <c r="B115" s="24" t="s">
        <v>70</v>
      </c>
      <c r="C115" s="21">
        <v>2</v>
      </c>
      <c r="D115" s="29"/>
      <c r="E115" s="29"/>
    </row>
    <row r="116" spans="2:5" x14ac:dyDescent="0.25">
      <c r="B116" s="24" t="s">
        <v>71</v>
      </c>
      <c r="C116" s="21">
        <v>26</v>
      </c>
      <c r="D116" s="29"/>
      <c r="E116" s="29"/>
    </row>
    <row r="117" spans="2:5" x14ac:dyDescent="0.25">
      <c r="B117" s="24" t="s">
        <v>72</v>
      </c>
      <c r="C117" s="21">
        <v>24</v>
      </c>
      <c r="D117" s="29"/>
      <c r="E117" s="29"/>
    </row>
    <row r="118" spans="2:5" x14ac:dyDescent="0.25">
      <c r="B118" s="16" t="s">
        <v>3</v>
      </c>
      <c r="C118" s="17">
        <v>66</v>
      </c>
      <c r="D118" s="30">
        <f>C119/C118</f>
        <v>0.33333333333333331</v>
      </c>
      <c r="E118" s="30">
        <f>C119/(C118-C121-C123-C124)</f>
        <v>0.57894736842105265</v>
      </c>
    </row>
    <row r="119" spans="2:5" x14ac:dyDescent="0.25">
      <c r="B119" s="22" t="s">
        <v>77</v>
      </c>
      <c r="C119" s="23">
        <v>22</v>
      </c>
      <c r="D119" s="29"/>
      <c r="E119" s="29"/>
    </row>
    <row r="120" spans="2:5" x14ac:dyDescent="0.25">
      <c r="B120" s="22" t="s">
        <v>76</v>
      </c>
      <c r="C120" s="23">
        <v>2</v>
      </c>
      <c r="D120" s="29"/>
      <c r="E120" s="29"/>
    </row>
    <row r="121" spans="2:5" x14ac:dyDescent="0.25">
      <c r="B121" s="24" t="s">
        <v>73</v>
      </c>
      <c r="C121" s="21">
        <v>2</v>
      </c>
      <c r="D121" s="29"/>
      <c r="E121" s="29"/>
    </row>
    <row r="122" spans="2:5" x14ac:dyDescent="0.25">
      <c r="B122" s="22" t="s">
        <v>69</v>
      </c>
      <c r="C122" s="23">
        <v>42</v>
      </c>
      <c r="D122" s="29"/>
      <c r="E122" s="29"/>
    </row>
    <row r="123" spans="2:5" x14ac:dyDescent="0.25">
      <c r="B123" s="24" t="s">
        <v>74</v>
      </c>
      <c r="C123" s="21">
        <v>2</v>
      </c>
      <c r="D123" s="29"/>
      <c r="E123" s="29"/>
    </row>
    <row r="124" spans="2:5" x14ac:dyDescent="0.25">
      <c r="B124" s="24" t="s">
        <v>73</v>
      </c>
      <c r="C124" s="21">
        <v>24</v>
      </c>
      <c r="D124" s="29"/>
      <c r="E124" s="29"/>
    </row>
    <row r="125" spans="2:5" x14ac:dyDescent="0.25">
      <c r="B125" s="24" t="s">
        <v>71</v>
      </c>
      <c r="C125" s="21">
        <v>2</v>
      </c>
      <c r="D125" s="29"/>
      <c r="E125" s="29"/>
    </row>
    <row r="126" spans="2:5" x14ac:dyDescent="0.25">
      <c r="B126" s="24" t="s">
        <v>72</v>
      </c>
      <c r="C126" s="21">
        <v>14</v>
      </c>
      <c r="D126" s="29"/>
      <c r="E126" s="29"/>
    </row>
    <row r="127" spans="2:5" x14ac:dyDescent="0.25">
      <c r="B127" s="16" t="s">
        <v>18</v>
      </c>
      <c r="C127" s="17">
        <v>142</v>
      </c>
      <c r="D127" s="30">
        <f>C128/C127</f>
        <v>0.28169014084507044</v>
      </c>
      <c r="E127" s="30">
        <f>C128/(C127-C130-C133-C134)</f>
        <v>0.39603960396039606</v>
      </c>
    </row>
    <row r="128" spans="2:5" x14ac:dyDescent="0.25">
      <c r="B128" s="22" t="s">
        <v>77</v>
      </c>
      <c r="C128" s="23">
        <v>40</v>
      </c>
      <c r="D128" s="29"/>
      <c r="E128" s="29"/>
    </row>
    <row r="129" spans="2:5" x14ac:dyDescent="0.25">
      <c r="B129" s="22" t="s">
        <v>76</v>
      </c>
      <c r="C129" s="23">
        <v>39</v>
      </c>
      <c r="D129" s="29"/>
      <c r="E129" s="29"/>
    </row>
    <row r="130" spans="2:5" x14ac:dyDescent="0.25">
      <c r="B130" s="24" t="s">
        <v>73</v>
      </c>
      <c r="C130" s="21">
        <v>2</v>
      </c>
      <c r="D130" s="29"/>
      <c r="E130" s="29"/>
    </row>
    <row r="131" spans="2:5" x14ac:dyDescent="0.25">
      <c r="B131" s="24" t="s">
        <v>71</v>
      </c>
      <c r="C131" s="21">
        <v>37</v>
      </c>
      <c r="D131" s="29"/>
      <c r="E131" s="29"/>
    </row>
    <row r="132" spans="2:5" x14ac:dyDescent="0.25">
      <c r="B132" s="22" t="s">
        <v>69</v>
      </c>
      <c r="C132" s="23">
        <v>63</v>
      </c>
      <c r="D132" s="29"/>
      <c r="E132" s="29"/>
    </row>
    <row r="133" spans="2:5" x14ac:dyDescent="0.25">
      <c r="B133" s="24" t="s">
        <v>74</v>
      </c>
      <c r="C133" s="21">
        <v>1</v>
      </c>
      <c r="D133" s="29"/>
      <c r="E133" s="29"/>
    </row>
    <row r="134" spans="2:5" x14ac:dyDescent="0.25">
      <c r="B134" s="24" t="s">
        <v>73</v>
      </c>
      <c r="C134" s="21">
        <v>38</v>
      </c>
      <c r="D134" s="29"/>
      <c r="E134" s="29"/>
    </row>
    <row r="135" spans="2:5" x14ac:dyDescent="0.25">
      <c r="B135" s="24" t="s">
        <v>70</v>
      </c>
      <c r="C135" s="21">
        <v>1</v>
      </c>
      <c r="D135" s="29"/>
      <c r="E135" s="29"/>
    </row>
    <row r="136" spans="2:5" x14ac:dyDescent="0.25">
      <c r="B136" s="24" t="s">
        <v>71</v>
      </c>
      <c r="C136" s="21">
        <v>9</v>
      </c>
      <c r="D136" s="29"/>
      <c r="E136" s="29"/>
    </row>
    <row r="137" spans="2:5" ht="13.8" thickBot="1" x14ac:dyDescent="0.3">
      <c r="B137" s="24" t="s">
        <v>72</v>
      </c>
      <c r="C137" s="21">
        <v>14</v>
      </c>
      <c r="D137" s="29"/>
      <c r="E137" s="29"/>
    </row>
    <row r="138" spans="2:5" ht="13.8" thickBot="1" x14ac:dyDescent="0.3">
      <c r="B138" s="14" t="s">
        <v>0</v>
      </c>
      <c r="C138" s="15">
        <v>10462</v>
      </c>
      <c r="D138" s="28">
        <f>(C140+C152+C163+C175+C188+C200+C213+C225+C235+C244+C252+C261+C269+C280+C288+C298+C308+C320+C330+C338+C351+C361+C371+C380)/C138</f>
        <v>0.60762760466450005</v>
      </c>
      <c r="E138" s="28">
        <f>(C140+C152+C163+C175+C188+C200+C213+C225+C235+C244+C252+C261+C269+C280+C288+C298+C308+C320+C330+C338+C351+C361+C371+C380)/(C138-C142-C143-C146-C147-C154-C157-C158-C165-C166-C169-C170-C177-C178-C182-C183-C190-C194-C195-C202-C203-C207-C208-C215-C216-C219-C220-C229-C230-C237-C239-C246-C247-C254-C256-C257-C263-C264-C271-C274-C275-C282-C283-C292-C293-C300-C302-C303-C310-C314-C315-C322-C324-C325-C332-C333-C340-C341-C345-C346-C353-C355-C356-C365-C366-C373-C375-C376-C382-C383)</f>
        <v>0.74255344001868939</v>
      </c>
    </row>
    <row r="139" spans="2:5" x14ac:dyDescent="0.25">
      <c r="B139" s="16" t="s">
        <v>9</v>
      </c>
      <c r="C139" s="17">
        <v>171</v>
      </c>
      <c r="D139" s="30">
        <f>C140/C139</f>
        <v>0.4853801169590643</v>
      </c>
      <c r="E139" s="30">
        <f>C140/(C139-C142-C143-C146-C147)</f>
        <v>0.6484375</v>
      </c>
    </row>
    <row r="140" spans="2:5" x14ac:dyDescent="0.25">
      <c r="B140" s="22" t="s">
        <v>77</v>
      </c>
      <c r="C140" s="23">
        <v>83</v>
      </c>
      <c r="D140" s="29"/>
      <c r="E140" s="29"/>
    </row>
    <row r="141" spans="2:5" x14ac:dyDescent="0.25">
      <c r="B141" s="22" t="s">
        <v>76</v>
      </c>
      <c r="C141" s="23">
        <v>11</v>
      </c>
      <c r="D141" s="29"/>
      <c r="E141" s="29"/>
    </row>
    <row r="142" spans="2:5" x14ac:dyDescent="0.25">
      <c r="B142" s="24" t="s">
        <v>74</v>
      </c>
      <c r="C142" s="21">
        <v>2</v>
      </c>
      <c r="D142" s="29"/>
      <c r="E142" s="29"/>
    </row>
    <row r="143" spans="2:5" x14ac:dyDescent="0.25">
      <c r="B143" s="24" t="s">
        <v>73</v>
      </c>
      <c r="C143" s="21">
        <v>8</v>
      </c>
      <c r="D143" s="29"/>
      <c r="E143" s="29"/>
    </row>
    <row r="144" spans="2:5" x14ac:dyDescent="0.25">
      <c r="B144" s="24" t="s">
        <v>72</v>
      </c>
      <c r="C144" s="21">
        <v>1</v>
      </c>
      <c r="D144" s="29"/>
      <c r="E144" s="29"/>
    </row>
    <row r="145" spans="2:5" x14ac:dyDescent="0.25">
      <c r="B145" s="22" t="s">
        <v>69</v>
      </c>
      <c r="C145" s="23">
        <v>77</v>
      </c>
      <c r="D145" s="29"/>
      <c r="E145" s="29"/>
    </row>
    <row r="146" spans="2:5" x14ac:dyDescent="0.25">
      <c r="B146" s="24" t="s">
        <v>74</v>
      </c>
      <c r="C146" s="21">
        <v>7</v>
      </c>
      <c r="D146" s="29"/>
      <c r="E146" s="29"/>
    </row>
    <row r="147" spans="2:5" x14ac:dyDescent="0.25">
      <c r="B147" s="24" t="s">
        <v>73</v>
      </c>
      <c r="C147" s="21">
        <v>26</v>
      </c>
      <c r="D147" s="29"/>
      <c r="E147" s="29"/>
    </row>
    <row r="148" spans="2:5" x14ac:dyDescent="0.25">
      <c r="B148" s="24" t="s">
        <v>70</v>
      </c>
      <c r="C148" s="21">
        <v>33</v>
      </c>
      <c r="D148" s="29"/>
      <c r="E148" s="29"/>
    </row>
    <row r="149" spans="2:5" x14ac:dyDescent="0.25">
      <c r="B149" s="24" t="s">
        <v>71</v>
      </c>
      <c r="C149" s="21">
        <v>7</v>
      </c>
      <c r="D149" s="29"/>
      <c r="E149" s="29"/>
    </row>
    <row r="150" spans="2:5" x14ac:dyDescent="0.25">
      <c r="B150" s="24" t="s">
        <v>72</v>
      </c>
      <c r="C150" s="21">
        <v>4</v>
      </c>
      <c r="D150" s="29"/>
      <c r="E150" s="29"/>
    </row>
    <row r="151" spans="2:5" x14ac:dyDescent="0.25">
      <c r="B151" s="16" t="s">
        <v>58</v>
      </c>
      <c r="C151" s="17">
        <v>114</v>
      </c>
      <c r="D151" s="30">
        <f>C152/C151</f>
        <v>0.51754385964912286</v>
      </c>
      <c r="E151" s="30">
        <f>C152/(C151-C154-C157-C158)</f>
        <v>0.62105263157894741</v>
      </c>
    </row>
    <row r="152" spans="2:5" x14ac:dyDescent="0.25">
      <c r="B152" s="22" t="s">
        <v>77</v>
      </c>
      <c r="C152" s="23">
        <v>59</v>
      </c>
      <c r="D152" s="29"/>
      <c r="E152" s="29"/>
    </row>
    <row r="153" spans="2:5" x14ac:dyDescent="0.25">
      <c r="B153" s="22" t="s">
        <v>76</v>
      </c>
      <c r="C153" s="23">
        <v>3</v>
      </c>
      <c r="D153" s="29"/>
      <c r="E153" s="29"/>
    </row>
    <row r="154" spans="2:5" x14ac:dyDescent="0.25">
      <c r="B154" s="24" t="s">
        <v>73</v>
      </c>
      <c r="C154" s="21">
        <v>1</v>
      </c>
      <c r="D154" s="29"/>
      <c r="E154" s="29"/>
    </row>
    <row r="155" spans="2:5" x14ac:dyDescent="0.25">
      <c r="B155" s="24" t="s">
        <v>71</v>
      </c>
      <c r="C155" s="21">
        <v>2</v>
      </c>
      <c r="D155" s="29"/>
      <c r="E155" s="29"/>
    </row>
    <row r="156" spans="2:5" x14ac:dyDescent="0.25">
      <c r="B156" s="22" t="s">
        <v>69</v>
      </c>
      <c r="C156" s="23">
        <v>52</v>
      </c>
      <c r="D156" s="29"/>
      <c r="E156" s="29"/>
    </row>
    <row r="157" spans="2:5" x14ac:dyDescent="0.25">
      <c r="B157" s="24" t="s">
        <v>74</v>
      </c>
      <c r="C157" s="21">
        <v>6</v>
      </c>
      <c r="D157" s="29"/>
      <c r="E157" s="29"/>
    </row>
    <row r="158" spans="2:5" x14ac:dyDescent="0.25">
      <c r="B158" s="24" t="s">
        <v>73</v>
      </c>
      <c r="C158" s="21">
        <v>12</v>
      </c>
      <c r="D158" s="29"/>
      <c r="E158" s="29"/>
    </row>
    <row r="159" spans="2:5" x14ac:dyDescent="0.25">
      <c r="B159" s="24" t="s">
        <v>70</v>
      </c>
      <c r="C159" s="21">
        <v>30</v>
      </c>
      <c r="D159" s="29"/>
      <c r="E159" s="29"/>
    </row>
    <row r="160" spans="2:5" x14ac:dyDescent="0.25">
      <c r="B160" s="24" t="s">
        <v>71</v>
      </c>
      <c r="C160" s="21">
        <v>2</v>
      </c>
      <c r="D160" s="29"/>
      <c r="E160" s="29"/>
    </row>
    <row r="161" spans="2:5" x14ac:dyDescent="0.25">
      <c r="B161" s="24" t="s">
        <v>72</v>
      </c>
      <c r="C161" s="21">
        <v>2</v>
      </c>
      <c r="D161" s="29"/>
      <c r="E161" s="29"/>
    </row>
    <row r="162" spans="2:5" x14ac:dyDescent="0.25">
      <c r="B162" s="16" t="s">
        <v>65</v>
      </c>
      <c r="C162" s="17">
        <v>539</v>
      </c>
      <c r="D162" s="30">
        <f>C163/C162</f>
        <v>0.61038961038961037</v>
      </c>
      <c r="E162" s="30">
        <f>C163/(C162-C165-C166-C169-C170)</f>
        <v>0.77049180327868849</v>
      </c>
    </row>
    <row r="163" spans="2:5" x14ac:dyDescent="0.25">
      <c r="B163" s="22" t="s">
        <v>77</v>
      </c>
      <c r="C163" s="23">
        <v>329</v>
      </c>
      <c r="D163" s="29"/>
      <c r="E163" s="29"/>
    </row>
    <row r="164" spans="2:5" x14ac:dyDescent="0.25">
      <c r="B164" s="22" t="s">
        <v>76</v>
      </c>
      <c r="C164" s="23">
        <v>11</v>
      </c>
      <c r="D164" s="29"/>
      <c r="E164" s="29"/>
    </row>
    <row r="165" spans="2:5" x14ac:dyDescent="0.25">
      <c r="B165" s="24" t="s">
        <v>74</v>
      </c>
      <c r="C165" s="21">
        <v>1</v>
      </c>
      <c r="D165" s="29"/>
      <c r="E165" s="29"/>
    </row>
    <row r="166" spans="2:5" x14ac:dyDescent="0.25">
      <c r="B166" s="24" t="s">
        <v>73</v>
      </c>
      <c r="C166" s="21">
        <v>2</v>
      </c>
      <c r="D166" s="29"/>
      <c r="E166" s="29"/>
    </row>
    <row r="167" spans="2:5" x14ac:dyDescent="0.25">
      <c r="B167" s="24" t="s">
        <v>71</v>
      </c>
      <c r="C167" s="21">
        <v>8</v>
      </c>
      <c r="D167" s="29"/>
      <c r="E167" s="29"/>
    </row>
    <row r="168" spans="2:5" x14ac:dyDescent="0.25">
      <c r="B168" s="22" t="s">
        <v>69</v>
      </c>
      <c r="C168" s="23">
        <v>199</v>
      </c>
      <c r="D168" s="29"/>
      <c r="E168" s="29"/>
    </row>
    <row r="169" spans="2:5" x14ac:dyDescent="0.25">
      <c r="B169" s="24" t="s">
        <v>74</v>
      </c>
      <c r="C169" s="21">
        <v>29</v>
      </c>
      <c r="D169" s="29"/>
      <c r="E169" s="29"/>
    </row>
    <row r="170" spans="2:5" x14ac:dyDescent="0.25">
      <c r="B170" s="24" t="s">
        <v>73</v>
      </c>
      <c r="C170" s="21">
        <v>80</v>
      </c>
      <c r="D170" s="29"/>
      <c r="E170" s="29"/>
    </row>
    <row r="171" spans="2:5" x14ac:dyDescent="0.25">
      <c r="B171" s="24" t="s">
        <v>70</v>
      </c>
      <c r="C171" s="21">
        <v>37</v>
      </c>
      <c r="D171" s="29"/>
      <c r="E171" s="29"/>
    </row>
    <row r="172" spans="2:5" x14ac:dyDescent="0.25">
      <c r="B172" s="24" t="s">
        <v>71</v>
      </c>
      <c r="C172" s="21">
        <v>39</v>
      </c>
      <c r="D172" s="29"/>
      <c r="E172" s="29"/>
    </row>
    <row r="173" spans="2:5" x14ac:dyDescent="0.25">
      <c r="B173" s="24" t="s">
        <v>72</v>
      </c>
      <c r="C173" s="21">
        <v>14</v>
      </c>
      <c r="D173" s="29"/>
      <c r="E173" s="29"/>
    </row>
    <row r="174" spans="2:5" x14ac:dyDescent="0.25">
      <c r="B174" s="16" t="s">
        <v>1</v>
      </c>
      <c r="C174" s="17">
        <v>4466</v>
      </c>
      <c r="D174" s="30">
        <f>C175/C174</f>
        <v>0.66144200626959249</v>
      </c>
      <c r="E174" s="30">
        <f>C175/(C174-C177-C178-C182-C183)</f>
        <v>0.79216948243496921</v>
      </c>
    </row>
    <row r="175" spans="2:5" x14ac:dyDescent="0.25">
      <c r="B175" s="22" t="s">
        <v>77</v>
      </c>
      <c r="C175" s="23">
        <v>2954</v>
      </c>
      <c r="D175" s="29"/>
      <c r="E175" s="29"/>
    </row>
    <row r="176" spans="2:5" x14ac:dyDescent="0.25">
      <c r="B176" s="22" t="s">
        <v>76</v>
      </c>
      <c r="C176" s="23">
        <v>106</v>
      </c>
      <c r="D176" s="29"/>
      <c r="E176" s="29"/>
    </row>
    <row r="177" spans="2:5" x14ac:dyDescent="0.25">
      <c r="B177" s="24" t="s">
        <v>74</v>
      </c>
      <c r="C177" s="21">
        <v>2</v>
      </c>
      <c r="D177" s="29"/>
      <c r="E177" s="29"/>
    </row>
    <row r="178" spans="2:5" x14ac:dyDescent="0.25">
      <c r="B178" s="24" t="s">
        <v>73</v>
      </c>
      <c r="C178" s="21">
        <v>46</v>
      </c>
      <c r="D178" s="29"/>
      <c r="E178" s="29"/>
    </row>
    <row r="179" spans="2:5" x14ac:dyDescent="0.25">
      <c r="B179" s="24" t="s">
        <v>71</v>
      </c>
      <c r="C179" s="21">
        <v>55</v>
      </c>
      <c r="D179" s="29"/>
      <c r="E179" s="29"/>
    </row>
    <row r="180" spans="2:5" x14ac:dyDescent="0.25">
      <c r="B180" s="24" t="s">
        <v>72</v>
      </c>
      <c r="C180" s="21">
        <v>3</v>
      </c>
      <c r="D180" s="29"/>
      <c r="E180" s="29"/>
    </row>
    <row r="181" spans="2:5" x14ac:dyDescent="0.25">
      <c r="B181" s="22" t="s">
        <v>69</v>
      </c>
      <c r="C181" s="23">
        <v>1406</v>
      </c>
      <c r="D181" s="29"/>
      <c r="E181" s="29"/>
    </row>
    <row r="182" spans="2:5" x14ac:dyDescent="0.25">
      <c r="B182" s="24" t="s">
        <v>74</v>
      </c>
      <c r="C182" s="21">
        <v>182</v>
      </c>
      <c r="D182" s="29"/>
      <c r="E182" s="29"/>
    </row>
    <row r="183" spans="2:5" x14ac:dyDescent="0.25">
      <c r="B183" s="24" t="s">
        <v>73</v>
      </c>
      <c r="C183" s="21">
        <v>507</v>
      </c>
      <c r="D183" s="29"/>
      <c r="E183" s="29"/>
    </row>
    <row r="184" spans="2:5" x14ac:dyDescent="0.25">
      <c r="B184" s="24" t="s">
        <v>70</v>
      </c>
      <c r="C184" s="21">
        <v>247</v>
      </c>
      <c r="D184" s="29"/>
      <c r="E184" s="29"/>
    </row>
    <row r="185" spans="2:5" x14ac:dyDescent="0.25">
      <c r="B185" s="24" t="s">
        <v>71</v>
      </c>
      <c r="C185" s="21">
        <v>373</v>
      </c>
      <c r="D185" s="29"/>
      <c r="E185" s="29"/>
    </row>
    <row r="186" spans="2:5" x14ac:dyDescent="0.25">
      <c r="B186" s="24" t="s">
        <v>72</v>
      </c>
      <c r="C186" s="21">
        <v>97</v>
      </c>
      <c r="D186" s="29"/>
      <c r="E186" s="29"/>
    </row>
    <row r="187" spans="2:5" x14ac:dyDescent="0.25">
      <c r="B187" s="16" t="s">
        <v>10</v>
      </c>
      <c r="C187" s="17">
        <v>309</v>
      </c>
      <c r="D187" s="30">
        <f>C188/C187</f>
        <v>0.52750809061488668</v>
      </c>
      <c r="E187" s="30">
        <f>C188/(C187-C190-C194-C195)</f>
        <v>0.71179039301310043</v>
      </c>
    </row>
    <row r="188" spans="2:5" x14ac:dyDescent="0.25">
      <c r="B188" s="22" t="s">
        <v>77</v>
      </c>
      <c r="C188" s="23">
        <v>163</v>
      </c>
      <c r="D188" s="29"/>
      <c r="E188" s="29"/>
    </row>
    <row r="189" spans="2:5" x14ac:dyDescent="0.25">
      <c r="B189" s="22" t="s">
        <v>76</v>
      </c>
      <c r="C189" s="23">
        <v>13</v>
      </c>
      <c r="D189" s="29"/>
      <c r="E189" s="29"/>
    </row>
    <row r="190" spans="2:5" x14ac:dyDescent="0.25">
      <c r="B190" s="24" t="s">
        <v>73</v>
      </c>
      <c r="C190" s="21">
        <v>2</v>
      </c>
      <c r="D190" s="29"/>
      <c r="E190" s="29"/>
    </row>
    <row r="191" spans="2:5" x14ac:dyDescent="0.25">
      <c r="B191" s="24" t="s">
        <v>71</v>
      </c>
      <c r="C191" s="21">
        <v>10</v>
      </c>
      <c r="D191" s="29"/>
      <c r="E191" s="29"/>
    </row>
    <row r="192" spans="2:5" x14ac:dyDescent="0.25">
      <c r="B192" s="24" t="s">
        <v>72</v>
      </c>
      <c r="C192" s="21">
        <v>1</v>
      </c>
      <c r="D192" s="29"/>
      <c r="E192" s="29"/>
    </row>
    <row r="193" spans="2:5" x14ac:dyDescent="0.25">
      <c r="B193" s="22" t="s">
        <v>69</v>
      </c>
      <c r="C193" s="23">
        <v>133</v>
      </c>
      <c r="D193" s="29"/>
      <c r="E193" s="29"/>
    </row>
    <row r="194" spans="2:5" x14ac:dyDescent="0.25">
      <c r="B194" s="24" t="s">
        <v>74</v>
      </c>
      <c r="C194" s="21">
        <v>22</v>
      </c>
      <c r="D194" s="29"/>
      <c r="E194" s="29"/>
    </row>
    <row r="195" spans="2:5" x14ac:dyDescent="0.25">
      <c r="B195" s="24" t="s">
        <v>73</v>
      </c>
      <c r="C195" s="21">
        <v>56</v>
      </c>
      <c r="D195" s="29"/>
      <c r="E195" s="29"/>
    </row>
    <row r="196" spans="2:5" x14ac:dyDescent="0.25">
      <c r="B196" s="24" t="s">
        <v>70</v>
      </c>
      <c r="C196" s="21">
        <v>28</v>
      </c>
      <c r="D196" s="29"/>
      <c r="E196" s="29"/>
    </row>
    <row r="197" spans="2:5" x14ac:dyDescent="0.25">
      <c r="B197" s="24" t="s">
        <v>71</v>
      </c>
      <c r="C197" s="21">
        <v>14</v>
      </c>
      <c r="D197" s="29"/>
      <c r="E197" s="29"/>
    </row>
    <row r="198" spans="2:5" x14ac:dyDescent="0.25">
      <c r="B198" s="24" t="s">
        <v>72</v>
      </c>
      <c r="C198" s="21">
        <v>13</v>
      </c>
      <c r="D198" s="29"/>
      <c r="E198" s="29"/>
    </row>
    <row r="199" spans="2:5" x14ac:dyDescent="0.25">
      <c r="B199" s="16" t="s">
        <v>5</v>
      </c>
      <c r="C199" s="17">
        <v>993</v>
      </c>
      <c r="D199" s="30">
        <f>C200/C199</f>
        <v>0.56596173212487411</v>
      </c>
      <c r="E199" s="30">
        <f>C200/(C199-C202-C203-C207-C208)</f>
        <v>0.66984505363528013</v>
      </c>
    </row>
    <row r="200" spans="2:5" x14ac:dyDescent="0.25">
      <c r="B200" s="22" t="s">
        <v>77</v>
      </c>
      <c r="C200" s="23">
        <v>562</v>
      </c>
      <c r="D200" s="29"/>
      <c r="E200" s="29"/>
    </row>
    <row r="201" spans="2:5" x14ac:dyDescent="0.25">
      <c r="B201" s="22" t="s">
        <v>76</v>
      </c>
      <c r="C201" s="23">
        <v>25</v>
      </c>
      <c r="D201" s="29"/>
      <c r="E201" s="29"/>
    </row>
    <row r="202" spans="2:5" x14ac:dyDescent="0.25">
      <c r="B202" s="24" t="s">
        <v>74</v>
      </c>
      <c r="C202" s="21">
        <v>1</v>
      </c>
      <c r="D202" s="29"/>
      <c r="E202" s="29"/>
    </row>
    <row r="203" spans="2:5" x14ac:dyDescent="0.25">
      <c r="B203" s="24" t="s">
        <v>73</v>
      </c>
      <c r="C203" s="21">
        <v>14</v>
      </c>
      <c r="D203" s="29"/>
      <c r="E203" s="29"/>
    </row>
    <row r="204" spans="2:5" x14ac:dyDescent="0.25">
      <c r="B204" s="24" t="s">
        <v>71</v>
      </c>
      <c r="C204" s="21">
        <v>7</v>
      </c>
      <c r="D204" s="29"/>
      <c r="E204" s="29"/>
    </row>
    <row r="205" spans="2:5" x14ac:dyDescent="0.25">
      <c r="B205" s="24" t="s">
        <v>72</v>
      </c>
      <c r="C205" s="21">
        <v>3</v>
      </c>
      <c r="D205" s="29"/>
      <c r="E205" s="29"/>
    </row>
    <row r="206" spans="2:5" x14ac:dyDescent="0.25">
      <c r="B206" s="22" t="s">
        <v>69</v>
      </c>
      <c r="C206" s="23">
        <v>406</v>
      </c>
      <c r="D206" s="29"/>
      <c r="E206" s="29"/>
    </row>
    <row r="207" spans="2:5" x14ac:dyDescent="0.25">
      <c r="B207" s="24" t="s">
        <v>74</v>
      </c>
      <c r="C207" s="21">
        <v>28</v>
      </c>
      <c r="D207" s="29"/>
      <c r="E207" s="29"/>
    </row>
    <row r="208" spans="2:5" x14ac:dyDescent="0.25">
      <c r="B208" s="24" t="s">
        <v>73</v>
      </c>
      <c r="C208" s="21">
        <v>111</v>
      </c>
      <c r="D208" s="29"/>
      <c r="E208" s="29"/>
    </row>
    <row r="209" spans="2:5" x14ac:dyDescent="0.25">
      <c r="B209" s="24" t="s">
        <v>70</v>
      </c>
      <c r="C209" s="21">
        <v>188</v>
      </c>
      <c r="D209" s="29"/>
      <c r="E209" s="29"/>
    </row>
    <row r="210" spans="2:5" x14ac:dyDescent="0.25">
      <c r="B210" s="24" t="s">
        <v>71</v>
      </c>
      <c r="C210" s="21">
        <v>52</v>
      </c>
      <c r="D210" s="29"/>
      <c r="E210" s="29"/>
    </row>
    <row r="211" spans="2:5" x14ac:dyDescent="0.25">
      <c r="B211" s="24" t="s">
        <v>72</v>
      </c>
      <c r="C211" s="21">
        <v>27</v>
      </c>
      <c r="D211" s="29"/>
      <c r="E211" s="29"/>
    </row>
    <row r="212" spans="2:5" x14ac:dyDescent="0.25">
      <c r="B212" s="16" t="s">
        <v>66</v>
      </c>
      <c r="C212" s="17">
        <v>646</v>
      </c>
      <c r="D212" s="30">
        <f>C213/C212</f>
        <v>0.65479876160990713</v>
      </c>
      <c r="E212" s="30">
        <f>C213/(C212-C215-C216-C219-C220)</f>
        <v>0.80265654648956353</v>
      </c>
    </row>
    <row r="213" spans="2:5" x14ac:dyDescent="0.25">
      <c r="B213" s="22" t="s">
        <v>77</v>
      </c>
      <c r="C213" s="23">
        <v>423</v>
      </c>
      <c r="D213" s="29"/>
      <c r="E213" s="29"/>
    </row>
    <row r="214" spans="2:5" x14ac:dyDescent="0.25">
      <c r="B214" s="22" t="s">
        <v>76</v>
      </c>
      <c r="C214" s="23">
        <v>7</v>
      </c>
      <c r="D214" s="29"/>
      <c r="E214" s="29"/>
    </row>
    <row r="215" spans="2:5" x14ac:dyDescent="0.25">
      <c r="B215" s="24" t="s">
        <v>74</v>
      </c>
      <c r="C215" s="21">
        <v>1</v>
      </c>
      <c r="D215" s="29"/>
      <c r="E215" s="29"/>
    </row>
    <row r="216" spans="2:5" x14ac:dyDescent="0.25">
      <c r="B216" s="24" t="s">
        <v>73</v>
      </c>
      <c r="C216" s="21">
        <v>1</v>
      </c>
      <c r="D216" s="29"/>
      <c r="E216" s="29"/>
    </row>
    <row r="217" spans="2:5" x14ac:dyDescent="0.25">
      <c r="B217" s="24" t="s">
        <v>71</v>
      </c>
      <c r="C217" s="21">
        <v>5</v>
      </c>
      <c r="D217" s="29"/>
      <c r="E217" s="29"/>
    </row>
    <row r="218" spans="2:5" x14ac:dyDescent="0.25">
      <c r="B218" s="22" t="s">
        <v>69</v>
      </c>
      <c r="C218" s="23">
        <v>216</v>
      </c>
      <c r="D218" s="29"/>
      <c r="E218" s="29"/>
    </row>
    <row r="219" spans="2:5" x14ac:dyDescent="0.25">
      <c r="B219" s="24" t="s">
        <v>74</v>
      </c>
      <c r="C219" s="21">
        <v>25</v>
      </c>
      <c r="D219" s="29"/>
      <c r="E219" s="29"/>
    </row>
    <row r="220" spans="2:5" x14ac:dyDescent="0.25">
      <c r="B220" s="24" t="s">
        <v>73</v>
      </c>
      <c r="C220" s="21">
        <v>92</v>
      </c>
      <c r="D220" s="29"/>
      <c r="E220" s="29"/>
    </row>
    <row r="221" spans="2:5" x14ac:dyDescent="0.25">
      <c r="B221" s="24" t="s">
        <v>70</v>
      </c>
      <c r="C221" s="21">
        <v>44</v>
      </c>
      <c r="D221" s="29"/>
      <c r="E221" s="29"/>
    </row>
    <row r="222" spans="2:5" x14ac:dyDescent="0.25">
      <c r="B222" s="24" t="s">
        <v>71</v>
      </c>
      <c r="C222" s="21">
        <v>42</v>
      </c>
      <c r="D222" s="29"/>
      <c r="E222" s="29"/>
    </row>
    <row r="223" spans="2:5" x14ac:dyDescent="0.25">
      <c r="B223" s="24" t="s">
        <v>72</v>
      </c>
      <c r="C223" s="21">
        <v>13</v>
      </c>
      <c r="D223" s="29"/>
      <c r="E223" s="29"/>
    </row>
    <row r="224" spans="2:5" x14ac:dyDescent="0.25">
      <c r="B224" s="16" t="s">
        <v>7</v>
      </c>
      <c r="C224" s="17">
        <v>218</v>
      </c>
      <c r="D224" s="30">
        <f>C225/C224</f>
        <v>0.52752293577981646</v>
      </c>
      <c r="E224" s="30">
        <f>C225/(C224-C229-C230)</f>
        <v>0.62841530054644812</v>
      </c>
    </row>
    <row r="225" spans="2:5" x14ac:dyDescent="0.25">
      <c r="B225" s="22" t="s">
        <v>77</v>
      </c>
      <c r="C225" s="23">
        <v>115</v>
      </c>
      <c r="D225" s="29"/>
      <c r="E225" s="29"/>
    </row>
    <row r="226" spans="2:5" x14ac:dyDescent="0.25">
      <c r="B226" s="22" t="s">
        <v>76</v>
      </c>
      <c r="C226" s="23">
        <v>1</v>
      </c>
      <c r="D226" s="29"/>
      <c r="E226" s="29"/>
    </row>
    <row r="227" spans="2:5" x14ac:dyDescent="0.25">
      <c r="B227" s="24" t="s">
        <v>71</v>
      </c>
      <c r="C227" s="21">
        <v>1</v>
      </c>
      <c r="D227" s="29"/>
      <c r="E227" s="29"/>
    </row>
    <row r="228" spans="2:5" x14ac:dyDescent="0.25">
      <c r="B228" s="22" t="s">
        <v>69</v>
      </c>
      <c r="C228" s="23">
        <v>102</v>
      </c>
      <c r="D228" s="29"/>
      <c r="E228" s="29"/>
    </row>
    <row r="229" spans="2:5" x14ac:dyDescent="0.25">
      <c r="B229" s="24" t="s">
        <v>74</v>
      </c>
      <c r="C229" s="21">
        <v>4</v>
      </c>
      <c r="D229" s="29"/>
      <c r="E229" s="29"/>
    </row>
    <row r="230" spans="2:5" x14ac:dyDescent="0.25">
      <c r="B230" s="24" t="s">
        <v>73</v>
      </c>
      <c r="C230" s="21">
        <v>31</v>
      </c>
      <c r="D230" s="29"/>
      <c r="E230" s="29"/>
    </row>
    <row r="231" spans="2:5" x14ac:dyDescent="0.25">
      <c r="B231" s="24" t="s">
        <v>70</v>
      </c>
      <c r="C231" s="21">
        <v>53</v>
      </c>
      <c r="D231" s="29"/>
      <c r="E231" s="29"/>
    </row>
    <row r="232" spans="2:5" x14ac:dyDescent="0.25">
      <c r="B232" s="24" t="s">
        <v>71</v>
      </c>
      <c r="C232" s="21">
        <v>12</v>
      </c>
      <c r="D232" s="29"/>
      <c r="E232" s="29"/>
    </row>
    <row r="233" spans="2:5" x14ac:dyDescent="0.25">
      <c r="B233" s="24" t="s">
        <v>72</v>
      </c>
      <c r="C233" s="21">
        <v>2</v>
      </c>
      <c r="D233" s="29"/>
      <c r="E233" s="29"/>
    </row>
    <row r="234" spans="2:5" x14ac:dyDescent="0.25">
      <c r="B234" s="16" t="s">
        <v>12</v>
      </c>
      <c r="C234" s="17">
        <v>58</v>
      </c>
      <c r="D234" s="30">
        <f>C235/C234</f>
        <v>0.56896551724137934</v>
      </c>
      <c r="E234" s="30">
        <f>C235/(C234-C237-C239)</f>
        <v>0.67346938775510201</v>
      </c>
    </row>
    <row r="235" spans="2:5" x14ac:dyDescent="0.25">
      <c r="B235" s="22" t="s">
        <v>77</v>
      </c>
      <c r="C235" s="23">
        <v>33</v>
      </c>
      <c r="D235" s="29"/>
      <c r="E235" s="29"/>
    </row>
    <row r="236" spans="2:5" x14ac:dyDescent="0.25">
      <c r="B236" s="22" t="s">
        <v>76</v>
      </c>
      <c r="C236" s="23">
        <v>1</v>
      </c>
      <c r="D236" s="29"/>
      <c r="E236" s="29"/>
    </row>
    <row r="237" spans="2:5" x14ac:dyDescent="0.25">
      <c r="B237" s="24" t="s">
        <v>73</v>
      </c>
      <c r="C237" s="21">
        <v>1</v>
      </c>
      <c r="D237" s="29"/>
      <c r="E237" s="29"/>
    </row>
    <row r="238" spans="2:5" x14ac:dyDescent="0.25">
      <c r="B238" s="22" t="s">
        <v>69</v>
      </c>
      <c r="C238" s="23">
        <v>24</v>
      </c>
      <c r="D238" s="29"/>
      <c r="E238" s="29"/>
    </row>
    <row r="239" spans="2:5" x14ac:dyDescent="0.25">
      <c r="B239" s="24" t="s">
        <v>73</v>
      </c>
      <c r="C239" s="21">
        <v>8</v>
      </c>
      <c r="D239" s="29"/>
      <c r="E239" s="29"/>
    </row>
    <row r="240" spans="2:5" x14ac:dyDescent="0.25">
      <c r="B240" s="24" t="s">
        <v>70</v>
      </c>
      <c r="C240" s="21">
        <v>10</v>
      </c>
      <c r="D240" s="29"/>
      <c r="E240" s="29"/>
    </row>
    <row r="241" spans="2:5" x14ac:dyDescent="0.25">
      <c r="B241" s="24" t="s">
        <v>71</v>
      </c>
      <c r="C241" s="21">
        <v>5</v>
      </c>
      <c r="D241" s="29"/>
      <c r="E241" s="29"/>
    </row>
    <row r="242" spans="2:5" x14ac:dyDescent="0.25">
      <c r="B242" s="24" t="s">
        <v>72</v>
      </c>
      <c r="C242" s="21">
        <v>1</v>
      </c>
      <c r="D242" s="29"/>
      <c r="E242" s="29"/>
    </row>
    <row r="243" spans="2:5" x14ac:dyDescent="0.25">
      <c r="B243" s="16" t="s">
        <v>34</v>
      </c>
      <c r="C243" s="17">
        <v>31</v>
      </c>
      <c r="D243" s="30">
        <f>C244/C243</f>
        <v>0.64516129032258063</v>
      </c>
      <c r="E243" s="30">
        <f>C244/(C243-C246-C247)</f>
        <v>0.7142857142857143</v>
      </c>
    </row>
    <row r="244" spans="2:5" x14ac:dyDescent="0.25">
      <c r="B244" s="22" t="s">
        <v>77</v>
      </c>
      <c r="C244" s="23">
        <v>20</v>
      </c>
      <c r="D244" s="29"/>
      <c r="E244" s="29"/>
    </row>
    <row r="245" spans="2:5" x14ac:dyDescent="0.25">
      <c r="B245" s="22" t="s">
        <v>69</v>
      </c>
      <c r="C245" s="23">
        <v>11</v>
      </c>
      <c r="D245" s="29"/>
      <c r="E245" s="29"/>
    </row>
    <row r="246" spans="2:5" x14ac:dyDescent="0.25">
      <c r="B246" s="24" t="s">
        <v>74</v>
      </c>
      <c r="C246" s="21">
        <v>1</v>
      </c>
      <c r="D246" s="29"/>
      <c r="E246" s="29"/>
    </row>
    <row r="247" spans="2:5" x14ac:dyDescent="0.25">
      <c r="B247" s="24" t="s">
        <v>73</v>
      </c>
      <c r="C247" s="21">
        <v>2</v>
      </c>
      <c r="D247" s="29"/>
      <c r="E247" s="29"/>
    </row>
    <row r="248" spans="2:5" x14ac:dyDescent="0.25">
      <c r="B248" s="24" t="s">
        <v>70</v>
      </c>
      <c r="C248" s="21">
        <v>5</v>
      </c>
      <c r="D248" s="29"/>
      <c r="E248" s="29"/>
    </row>
    <row r="249" spans="2:5" x14ac:dyDescent="0.25">
      <c r="B249" s="24" t="s">
        <v>71</v>
      </c>
      <c r="C249" s="21">
        <v>1</v>
      </c>
      <c r="D249" s="29"/>
      <c r="E249" s="29"/>
    </row>
    <row r="250" spans="2:5" x14ac:dyDescent="0.25">
      <c r="B250" s="24" t="s">
        <v>72</v>
      </c>
      <c r="C250" s="21">
        <v>2</v>
      </c>
      <c r="D250" s="29"/>
      <c r="E250" s="29"/>
    </row>
    <row r="251" spans="2:5" x14ac:dyDescent="0.25">
      <c r="B251" s="16" t="s">
        <v>14</v>
      </c>
      <c r="C251" s="17">
        <v>58</v>
      </c>
      <c r="D251" s="30">
        <f>C252/C251</f>
        <v>0.46551724137931033</v>
      </c>
      <c r="E251" s="30">
        <f>C252/(C251-C254-C256-C257)</f>
        <v>0.75</v>
      </c>
    </row>
    <row r="252" spans="2:5" x14ac:dyDescent="0.25">
      <c r="B252" s="22" t="s">
        <v>77</v>
      </c>
      <c r="C252" s="23">
        <v>27</v>
      </c>
      <c r="D252" s="29"/>
      <c r="E252" s="29"/>
    </row>
    <row r="253" spans="2:5" x14ac:dyDescent="0.25">
      <c r="B253" s="22" t="s">
        <v>76</v>
      </c>
      <c r="C253" s="23">
        <v>6</v>
      </c>
      <c r="D253" s="29"/>
      <c r="E253" s="29"/>
    </row>
    <row r="254" spans="2:5" x14ac:dyDescent="0.25">
      <c r="B254" s="24" t="s">
        <v>73</v>
      </c>
      <c r="C254" s="21">
        <v>6</v>
      </c>
      <c r="D254" s="29"/>
      <c r="E254" s="29"/>
    </row>
    <row r="255" spans="2:5" x14ac:dyDescent="0.25">
      <c r="B255" s="22" t="s">
        <v>69</v>
      </c>
      <c r="C255" s="23">
        <v>25</v>
      </c>
      <c r="D255" s="29"/>
      <c r="E255" s="29"/>
    </row>
    <row r="256" spans="2:5" x14ac:dyDescent="0.25">
      <c r="B256" s="24" t="s">
        <v>74</v>
      </c>
      <c r="C256" s="21">
        <v>2</v>
      </c>
      <c r="D256" s="29"/>
      <c r="E256" s="29"/>
    </row>
    <row r="257" spans="2:5" x14ac:dyDescent="0.25">
      <c r="B257" s="24" t="s">
        <v>73</v>
      </c>
      <c r="C257" s="21">
        <v>14</v>
      </c>
      <c r="D257" s="29"/>
      <c r="E257" s="29"/>
    </row>
    <row r="258" spans="2:5" x14ac:dyDescent="0.25">
      <c r="B258" s="24" t="s">
        <v>70</v>
      </c>
      <c r="C258" s="21">
        <v>7</v>
      </c>
      <c r="D258" s="29"/>
      <c r="E258" s="29"/>
    </row>
    <row r="259" spans="2:5" x14ac:dyDescent="0.25">
      <c r="B259" s="24" t="s">
        <v>71</v>
      </c>
      <c r="C259" s="21">
        <v>2</v>
      </c>
      <c r="D259" s="29"/>
      <c r="E259" s="29"/>
    </row>
    <row r="260" spans="2:5" x14ac:dyDescent="0.25">
      <c r="B260" s="16" t="s">
        <v>60</v>
      </c>
      <c r="C260" s="17">
        <v>31</v>
      </c>
      <c r="D260" s="30">
        <f>C261/C260</f>
        <v>0.64516129032258063</v>
      </c>
      <c r="E260" s="30">
        <f>C261/(C260-C263-C264)</f>
        <v>0.7142857142857143</v>
      </c>
    </row>
    <row r="261" spans="2:5" x14ac:dyDescent="0.25">
      <c r="B261" s="22" t="s">
        <v>77</v>
      </c>
      <c r="C261" s="23">
        <v>20</v>
      </c>
      <c r="D261" s="29"/>
      <c r="E261" s="29"/>
    </row>
    <row r="262" spans="2:5" x14ac:dyDescent="0.25">
      <c r="B262" s="22" t="s">
        <v>69</v>
      </c>
      <c r="C262" s="23">
        <v>11</v>
      </c>
      <c r="D262" s="29"/>
      <c r="E262" s="29"/>
    </row>
    <row r="263" spans="2:5" x14ac:dyDescent="0.25">
      <c r="B263" s="24" t="s">
        <v>74</v>
      </c>
      <c r="C263" s="21">
        <v>2</v>
      </c>
      <c r="D263" s="29"/>
      <c r="E263" s="29"/>
    </row>
    <row r="264" spans="2:5" x14ac:dyDescent="0.25">
      <c r="B264" s="24" t="s">
        <v>73</v>
      </c>
      <c r="C264" s="21">
        <v>1</v>
      </c>
      <c r="D264" s="29"/>
      <c r="E264" s="29"/>
    </row>
    <row r="265" spans="2:5" x14ac:dyDescent="0.25">
      <c r="B265" s="24" t="s">
        <v>70</v>
      </c>
      <c r="C265" s="21">
        <v>6</v>
      </c>
      <c r="D265" s="29"/>
      <c r="E265" s="29"/>
    </row>
    <row r="266" spans="2:5" x14ac:dyDescent="0.25">
      <c r="B266" s="24" t="s">
        <v>71</v>
      </c>
      <c r="C266" s="21">
        <v>1</v>
      </c>
      <c r="D266" s="29"/>
      <c r="E266" s="29"/>
    </row>
    <row r="267" spans="2:5" x14ac:dyDescent="0.25">
      <c r="B267" s="24" t="s">
        <v>72</v>
      </c>
      <c r="C267" s="21">
        <v>1</v>
      </c>
      <c r="D267" s="29"/>
      <c r="E267" s="29"/>
    </row>
    <row r="268" spans="2:5" x14ac:dyDescent="0.25">
      <c r="B268" s="16" t="s">
        <v>20</v>
      </c>
      <c r="C268" s="17">
        <v>185</v>
      </c>
      <c r="D268" s="30">
        <f>C269/C268</f>
        <v>0.43243243243243246</v>
      </c>
      <c r="E268" s="30">
        <f>C269/(C268-C271-C274-C275)</f>
        <v>0.72727272727272729</v>
      </c>
    </row>
    <row r="269" spans="2:5" x14ac:dyDescent="0.25">
      <c r="B269" s="22" t="s">
        <v>77</v>
      </c>
      <c r="C269" s="23">
        <v>80</v>
      </c>
      <c r="D269" s="29"/>
      <c r="E269" s="29"/>
    </row>
    <row r="270" spans="2:5" x14ac:dyDescent="0.25">
      <c r="B270" s="22" t="s">
        <v>76</v>
      </c>
      <c r="C270" s="23">
        <v>37</v>
      </c>
      <c r="D270" s="29"/>
      <c r="E270" s="29"/>
    </row>
    <row r="271" spans="2:5" x14ac:dyDescent="0.25">
      <c r="B271" s="24" t="s">
        <v>73</v>
      </c>
      <c r="C271" s="21">
        <v>34</v>
      </c>
      <c r="D271" s="29"/>
      <c r="E271" s="29"/>
    </row>
    <row r="272" spans="2:5" x14ac:dyDescent="0.25">
      <c r="B272" s="24" t="s">
        <v>72</v>
      </c>
      <c r="C272" s="21">
        <v>3</v>
      </c>
      <c r="D272" s="29"/>
      <c r="E272" s="29"/>
    </row>
    <row r="273" spans="2:5" x14ac:dyDescent="0.25">
      <c r="B273" s="22" t="s">
        <v>69</v>
      </c>
      <c r="C273" s="23">
        <v>68</v>
      </c>
      <c r="D273" s="29"/>
      <c r="E273" s="29"/>
    </row>
    <row r="274" spans="2:5" x14ac:dyDescent="0.25">
      <c r="B274" s="24" t="s">
        <v>74</v>
      </c>
      <c r="C274" s="21">
        <v>5</v>
      </c>
      <c r="D274" s="29"/>
      <c r="E274" s="29"/>
    </row>
    <row r="275" spans="2:5" x14ac:dyDescent="0.25">
      <c r="B275" s="24" t="s">
        <v>73</v>
      </c>
      <c r="C275" s="21">
        <v>36</v>
      </c>
      <c r="D275" s="29"/>
      <c r="E275" s="29"/>
    </row>
    <row r="276" spans="2:5" x14ac:dyDescent="0.25">
      <c r="B276" s="24" t="s">
        <v>70</v>
      </c>
      <c r="C276" s="21">
        <v>12</v>
      </c>
      <c r="D276" s="29"/>
      <c r="E276" s="29"/>
    </row>
    <row r="277" spans="2:5" x14ac:dyDescent="0.25">
      <c r="B277" s="24" t="s">
        <v>71</v>
      </c>
      <c r="C277" s="21">
        <v>11</v>
      </c>
      <c r="D277" s="29"/>
      <c r="E277" s="29"/>
    </row>
    <row r="278" spans="2:5" x14ac:dyDescent="0.25">
      <c r="B278" s="24" t="s">
        <v>72</v>
      </c>
      <c r="C278" s="21">
        <v>4</v>
      </c>
      <c r="D278" s="29"/>
      <c r="E278" s="29"/>
    </row>
    <row r="279" spans="2:5" x14ac:dyDescent="0.25">
      <c r="B279" s="16" t="s">
        <v>26</v>
      </c>
      <c r="C279" s="17">
        <v>122</v>
      </c>
      <c r="D279" s="30">
        <f>C280/C279</f>
        <v>0.59836065573770492</v>
      </c>
      <c r="E279" s="30">
        <f>C280/(C279-C282-C283)</f>
        <v>0.76842105263157889</v>
      </c>
    </row>
    <row r="280" spans="2:5" x14ac:dyDescent="0.25">
      <c r="B280" s="22" t="s">
        <v>77</v>
      </c>
      <c r="C280" s="23">
        <v>73</v>
      </c>
      <c r="D280" s="29"/>
      <c r="E280" s="29"/>
    </row>
    <row r="281" spans="2:5" x14ac:dyDescent="0.25">
      <c r="B281" s="22" t="s">
        <v>69</v>
      </c>
      <c r="C281" s="23">
        <v>49</v>
      </c>
      <c r="D281" s="29"/>
      <c r="E281" s="29"/>
    </row>
    <row r="282" spans="2:5" x14ac:dyDescent="0.25">
      <c r="B282" s="24" t="s">
        <v>74</v>
      </c>
      <c r="C282" s="21">
        <v>6</v>
      </c>
      <c r="D282" s="29"/>
      <c r="E282" s="29"/>
    </row>
    <row r="283" spans="2:5" x14ac:dyDescent="0.25">
      <c r="B283" s="24" t="s">
        <v>73</v>
      </c>
      <c r="C283" s="21">
        <v>21</v>
      </c>
      <c r="D283" s="29"/>
      <c r="E283" s="29"/>
    </row>
    <row r="284" spans="2:5" x14ac:dyDescent="0.25">
      <c r="B284" s="24" t="s">
        <v>70</v>
      </c>
      <c r="C284" s="21">
        <v>12</v>
      </c>
      <c r="D284" s="29"/>
      <c r="E284" s="29"/>
    </row>
    <row r="285" spans="2:5" x14ac:dyDescent="0.25">
      <c r="B285" s="24" t="s">
        <v>71</v>
      </c>
      <c r="C285" s="21">
        <v>9</v>
      </c>
      <c r="D285" s="29"/>
      <c r="E285" s="29"/>
    </row>
    <row r="286" spans="2:5" x14ac:dyDescent="0.25">
      <c r="B286" s="24" t="s">
        <v>72</v>
      </c>
      <c r="C286" s="21">
        <v>1</v>
      </c>
      <c r="D286" s="29"/>
      <c r="E286" s="29"/>
    </row>
    <row r="287" spans="2:5" x14ac:dyDescent="0.25">
      <c r="B287" s="16" t="s">
        <v>21</v>
      </c>
      <c r="C287" s="17">
        <v>147</v>
      </c>
      <c r="D287" s="30">
        <f>C288/C287</f>
        <v>0.40816326530612246</v>
      </c>
      <c r="E287" s="30">
        <f>C288/(C287-C292-C293)</f>
        <v>0.58252427184466016</v>
      </c>
    </row>
    <row r="288" spans="2:5" x14ac:dyDescent="0.25">
      <c r="B288" s="22" t="s">
        <v>77</v>
      </c>
      <c r="C288" s="23">
        <v>60</v>
      </c>
      <c r="D288" s="29"/>
      <c r="E288" s="29"/>
    </row>
    <row r="289" spans="2:5" x14ac:dyDescent="0.25">
      <c r="B289" s="22" t="s">
        <v>76</v>
      </c>
      <c r="C289" s="23">
        <v>3</v>
      </c>
      <c r="D289" s="29"/>
      <c r="E289" s="29"/>
    </row>
    <row r="290" spans="2:5" x14ac:dyDescent="0.25">
      <c r="B290" s="24" t="s">
        <v>71</v>
      </c>
      <c r="C290" s="21">
        <v>3</v>
      </c>
      <c r="D290" s="29"/>
      <c r="E290" s="29"/>
    </row>
    <row r="291" spans="2:5" x14ac:dyDescent="0.25">
      <c r="B291" s="22" t="s">
        <v>69</v>
      </c>
      <c r="C291" s="23">
        <v>84</v>
      </c>
      <c r="D291" s="29"/>
      <c r="E291" s="29"/>
    </row>
    <row r="292" spans="2:5" x14ac:dyDescent="0.25">
      <c r="B292" s="24" t="s">
        <v>74</v>
      </c>
      <c r="C292" s="21">
        <v>8</v>
      </c>
      <c r="D292" s="29"/>
      <c r="E292" s="29"/>
    </row>
    <row r="293" spans="2:5" x14ac:dyDescent="0.25">
      <c r="B293" s="24" t="s">
        <v>73</v>
      </c>
      <c r="C293" s="21">
        <v>36</v>
      </c>
      <c r="D293" s="29"/>
      <c r="E293" s="29"/>
    </row>
    <row r="294" spans="2:5" x14ac:dyDescent="0.25">
      <c r="B294" s="24" t="s">
        <v>70</v>
      </c>
      <c r="C294" s="21">
        <v>29</v>
      </c>
      <c r="D294" s="29"/>
      <c r="E294" s="29"/>
    </row>
    <row r="295" spans="2:5" x14ac:dyDescent="0.25">
      <c r="B295" s="24" t="s">
        <v>71</v>
      </c>
      <c r="C295" s="21">
        <v>8</v>
      </c>
      <c r="D295" s="29"/>
      <c r="E295" s="29"/>
    </row>
    <row r="296" spans="2:5" x14ac:dyDescent="0.25">
      <c r="B296" s="24" t="s">
        <v>72</v>
      </c>
      <c r="C296" s="21">
        <v>3</v>
      </c>
      <c r="D296" s="29"/>
      <c r="E296" s="29"/>
    </row>
    <row r="297" spans="2:5" x14ac:dyDescent="0.25">
      <c r="B297" s="16" t="s">
        <v>27</v>
      </c>
      <c r="C297" s="17">
        <v>123</v>
      </c>
      <c r="D297" s="30">
        <f>C298/C297</f>
        <v>0.63414634146341464</v>
      </c>
      <c r="E297" s="30">
        <f>C298/(C297-C300-C302-C303)</f>
        <v>0.8571428571428571</v>
      </c>
    </row>
    <row r="298" spans="2:5" x14ac:dyDescent="0.25">
      <c r="B298" s="22" t="s">
        <v>77</v>
      </c>
      <c r="C298" s="23">
        <v>78</v>
      </c>
      <c r="D298" s="29"/>
      <c r="E298" s="29"/>
    </row>
    <row r="299" spans="2:5" x14ac:dyDescent="0.25">
      <c r="B299" s="22" t="s">
        <v>76</v>
      </c>
      <c r="C299" s="23">
        <v>6</v>
      </c>
      <c r="D299" s="29"/>
      <c r="E299" s="29"/>
    </row>
    <row r="300" spans="2:5" x14ac:dyDescent="0.25">
      <c r="B300" s="24" t="s">
        <v>73</v>
      </c>
      <c r="C300" s="21">
        <v>6</v>
      </c>
      <c r="D300" s="29"/>
      <c r="E300" s="29"/>
    </row>
    <row r="301" spans="2:5" x14ac:dyDescent="0.25">
      <c r="B301" s="22" t="s">
        <v>69</v>
      </c>
      <c r="C301" s="23">
        <v>39</v>
      </c>
      <c r="D301" s="29"/>
      <c r="E301" s="29"/>
    </row>
    <row r="302" spans="2:5" x14ac:dyDescent="0.25">
      <c r="B302" s="24" t="s">
        <v>74</v>
      </c>
      <c r="C302" s="21">
        <v>6</v>
      </c>
      <c r="D302" s="29"/>
      <c r="E302" s="29"/>
    </row>
    <row r="303" spans="2:5" x14ac:dyDescent="0.25">
      <c r="B303" s="24" t="s">
        <v>73</v>
      </c>
      <c r="C303" s="21">
        <v>20</v>
      </c>
      <c r="D303" s="29"/>
      <c r="E303" s="29"/>
    </row>
    <row r="304" spans="2:5" x14ac:dyDescent="0.25">
      <c r="B304" s="24" t="s">
        <v>70</v>
      </c>
      <c r="C304" s="21">
        <v>1</v>
      </c>
      <c r="D304" s="29"/>
      <c r="E304" s="29"/>
    </row>
    <row r="305" spans="2:5" x14ac:dyDescent="0.25">
      <c r="B305" s="24" t="s">
        <v>71</v>
      </c>
      <c r="C305" s="21">
        <v>9</v>
      </c>
      <c r="D305" s="29"/>
      <c r="E305" s="29"/>
    </row>
    <row r="306" spans="2:5" x14ac:dyDescent="0.25">
      <c r="B306" s="24" t="s">
        <v>72</v>
      </c>
      <c r="C306" s="21">
        <v>3</v>
      </c>
      <c r="D306" s="29"/>
      <c r="E306" s="29"/>
    </row>
    <row r="307" spans="2:5" x14ac:dyDescent="0.25">
      <c r="B307" s="16" t="s">
        <v>3</v>
      </c>
      <c r="C307" s="17">
        <v>270</v>
      </c>
      <c r="D307" s="30">
        <f>C308/C307</f>
        <v>0.51851851851851849</v>
      </c>
      <c r="E307" s="30">
        <f>C308/(C307-C310-C314-C315)</f>
        <v>0.66666666666666663</v>
      </c>
    </row>
    <row r="308" spans="2:5" x14ac:dyDescent="0.25">
      <c r="B308" s="22" t="s">
        <v>77</v>
      </c>
      <c r="C308" s="23">
        <v>140</v>
      </c>
      <c r="D308" s="29"/>
      <c r="E308" s="29"/>
    </row>
    <row r="309" spans="2:5" x14ac:dyDescent="0.25">
      <c r="B309" s="22" t="s">
        <v>76</v>
      </c>
      <c r="C309" s="23">
        <v>8</v>
      </c>
      <c r="D309" s="29"/>
      <c r="E309" s="29"/>
    </row>
    <row r="310" spans="2:5" x14ac:dyDescent="0.25">
      <c r="B310" s="24" t="s">
        <v>73</v>
      </c>
      <c r="C310" s="21">
        <v>1</v>
      </c>
      <c r="D310" s="29"/>
      <c r="E310" s="29"/>
    </row>
    <row r="311" spans="2:5" x14ac:dyDescent="0.25">
      <c r="B311" s="24" t="s">
        <v>71</v>
      </c>
      <c r="C311" s="21">
        <v>6</v>
      </c>
      <c r="D311" s="29"/>
      <c r="E311" s="29"/>
    </row>
    <row r="312" spans="2:5" x14ac:dyDescent="0.25">
      <c r="B312" s="24" t="s">
        <v>72</v>
      </c>
      <c r="C312" s="21">
        <v>1</v>
      </c>
      <c r="D312" s="29"/>
      <c r="E312" s="29"/>
    </row>
    <row r="313" spans="2:5" x14ac:dyDescent="0.25">
      <c r="B313" s="22" t="s">
        <v>69</v>
      </c>
      <c r="C313" s="23">
        <v>122</v>
      </c>
      <c r="D313" s="29"/>
      <c r="E313" s="29"/>
    </row>
    <row r="314" spans="2:5" x14ac:dyDescent="0.25">
      <c r="B314" s="24" t="s">
        <v>74</v>
      </c>
      <c r="C314" s="21">
        <v>6</v>
      </c>
      <c r="D314" s="29"/>
      <c r="E314" s="29"/>
    </row>
    <row r="315" spans="2:5" x14ac:dyDescent="0.25">
      <c r="B315" s="24" t="s">
        <v>73</v>
      </c>
      <c r="C315" s="21">
        <v>53</v>
      </c>
      <c r="D315" s="29"/>
      <c r="E315" s="29"/>
    </row>
    <row r="316" spans="2:5" x14ac:dyDescent="0.25">
      <c r="B316" s="24" t="s">
        <v>70</v>
      </c>
      <c r="C316" s="21">
        <v>30</v>
      </c>
      <c r="D316" s="29"/>
      <c r="E316" s="29"/>
    </row>
    <row r="317" spans="2:5" x14ac:dyDescent="0.25">
      <c r="B317" s="24" t="s">
        <v>71</v>
      </c>
      <c r="C317" s="21">
        <v>28</v>
      </c>
      <c r="D317" s="29"/>
      <c r="E317" s="29"/>
    </row>
    <row r="318" spans="2:5" x14ac:dyDescent="0.25">
      <c r="B318" s="24" t="s">
        <v>72</v>
      </c>
      <c r="C318" s="21">
        <v>5</v>
      </c>
      <c r="D318" s="29"/>
      <c r="E318" s="29"/>
    </row>
    <row r="319" spans="2:5" x14ac:dyDescent="0.25">
      <c r="B319" s="16" t="s">
        <v>35</v>
      </c>
      <c r="C319" s="17">
        <v>52</v>
      </c>
      <c r="D319" s="30">
        <f>C320/C319</f>
        <v>0.36538461538461536</v>
      </c>
      <c r="E319" s="30">
        <f>C320/(C319-C322-C324-C325)</f>
        <v>0.45238095238095238</v>
      </c>
    </row>
    <row r="320" spans="2:5" x14ac:dyDescent="0.25">
      <c r="B320" s="22" t="s">
        <v>77</v>
      </c>
      <c r="C320" s="23">
        <v>19</v>
      </c>
      <c r="D320" s="29"/>
      <c r="E320" s="29"/>
    </row>
    <row r="321" spans="2:5" x14ac:dyDescent="0.25">
      <c r="B321" s="22" t="s">
        <v>76</v>
      </c>
      <c r="C321" s="23">
        <v>1</v>
      </c>
      <c r="D321" s="29"/>
      <c r="E321" s="29"/>
    </row>
    <row r="322" spans="2:5" x14ac:dyDescent="0.25">
      <c r="B322" s="24" t="s">
        <v>73</v>
      </c>
      <c r="C322" s="21">
        <v>1</v>
      </c>
      <c r="D322" s="29"/>
      <c r="E322" s="29"/>
    </row>
    <row r="323" spans="2:5" x14ac:dyDescent="0.25">
      <c r="B323" s="22" t="s">
        <v>69</v>
      </c>
      <c r="C323" s="23">
        <v>32</v>
      </c>
      <c r="D323" s="29"/>
      <c r="E323" s="29"/>
    </row>
    <row r="324" spans="2:5" x14ac:dyDescent="0.25">
      <c r="B324" s="24" t="s">
        <v>74</v>
      </c>
      <c r="C324" s="21">
        <v>1</v>
      </c>
      <c r="D324" s="29"/>
      <c r="E324" s="29"/>
    </row>
    <row r="325" spans="2:5" x14ac:dyDescent="0.25">
      <c r="B325" s="24" t="s">
        <v>73</v>
      </c>
      <c r="C325" s="21">
        <v>8</v>
      </c>
      <c r="D325" s="29"/>
      <c r="E325" s="29"/>
    </row>
    <row r="326" spans="2:5" x14ac:dyDescent="0.25">
      <c r="B326" s="24" t="s">
        <v>70</v>
      </c>
      <c r="C326" s="21">
        <v>20</v>
      </c>
      <c r="D326" s="29"/>
      <c r="E326" s="29"/>
    </row>
    <row r="327" spans="2:5" x14ac:dyDescent="0.25">
      <c r="B327" s="24" t="s">
        <v>71</v>
      </c>
      <c r="C327" s="21">
        <v>1</v>
      </c>
      <c r="D327" s="29"/>
      <c r="E327" s="29"/>
    </row>
    <row r="328" spans="2:5" x14ac:dyDescent="0.25">
      <c r="B328" s="24" t="s">
        <v>72</v>
      </c>
      <c r="C328" s="21">
        <v>2</v>
      </c>
      <c r="D328" s="29"/>
      <c r="E328" s="29"/>
    </row>
    <row r="329" spans="2:5" x14ac:dyDescent="0.25">
      <c r="B329" s="16" t="s">
        <v>61</v>
      </c>
      <c r="C329" s="17">
        <v>62</v>
      </c>
      <c r="D329" s="30">
        <f>C330/C329</f>
        <v>0.59677419354838712</v>
      </c>
      <c r="E329" s="30">
        <f>C330/(C329-C332-C333)</f>
        <v>0.71153846153846156</v>
      </c>
    </row>
    <row r="330" spans="2:5" x14ac:dyDescent="0.25">
      <c r="B330" s="22" t="s">
        <v>77</v>
      </c>
      <c r="C330" s="23">
        <v>37</v>
      </c>
      <c r="D330" s="29"/>
      <c r="E330" s="29"/>
    </row>
    <row r="331" spans="2:5" x14ac:dyDescent="0.25">
      <c r="B331" s="22" t="s">
        <v>69</v>
      </c>
      <c r="C331" s="23">
        <v>25</v>
      </c>
      <c r="D331" s="29"/>
      <c r="E331" s="29"/>
    </row>
    <row r="332" spans="2:5" x14ac:dyDescent="0.25">
      <c r="B332" s="24" t="s">
        <v>74</v>
      </c>
      <c r="C332" s="21">
        <v>1</v>
      </c>
      <c r="D332" s="29"/>
      <c r="E332" s="29"/>
    </row>
    <row r="333" spans="2:5" x14ac:dyDescent="0.25">
      <c r="B333" s="24" t="s">
        <v>73</v>
      </c>
      <c r="C333" s="21">
        <v>9</v>
      </c>
      <c r="D333" s="29"/>
      <c r="E333" s="29"/>
    </row>
    <row r="334" spans="2:5" x14ac:dyDescent="0.25">
      <c r="B334" s="24" t="s">
        <v>70</v>
      </c>
      <c r="C334" s="21">
        <v>7</v>
      </c>
      <c r="D334" s="29"/>
      <c r="E334" s="29"/>
    </row>
    <row r="335" spans="2:5" x14ac:dyDescent="0.25">
      <c r="B335" s="24" t="s">
        <v>71</v>
      </c>
      <c r="C335" s="21">
        <v>5</v>
      </c>
      <c r="D335" s="29"/>
      <c r="E335" s="29"/>
    </row>
    <row r="336" spans="2:5" x14ac:dyDescent="0.25">
      <c r="B336" s="24" t="s">
        <v>72</v>
      </c>
      <c r="C336" s="21">
        <v>3</v>
      </c>
      <c r="D336" s="29"/>
      <c r="E336" s="29"/>
    </row>
    <row r="337" spans="2:5" x14ac:dyDescent="0.25">
      <c r="B337" s="16" t="s">
        <v>4</v>
      </c>
      <c r="C337" s="17">
        <v>1269</v>
      </c>
      <c r="D337" s="30">
        <f>C338/C337</f>
        <v>0.61386918833727344</v>
      </c>
      <c r="E337" s="30">
        <f>C338/(C337-C340-C341-C345-C346)</f>
        <v>0.73768939393939392</v>
      </c>
    </row>
    <row r="338" spans="2:5" x14ac:dyDescent="0.25">
      <c r="B338" s="22" t="s">
        <v>77</v>
      </c>
      <c r="C338" s="23">
        <v>779</v>
      </c>
      <c r="D338" s="29"/>
      <c r="E338" s="29"/>
    </row>
    <row r="339" spans="2:5" x14ac:dyDescent="0.25">
      <c r="B339" s="22" t="s">
        <v>76</v>
      </c>
      <c r="C339" s="23">
        <v>27</v>
      </c>
      <c r="D339" s="29"/>
      <c r="E339" s="29"/>
    </row>
    <row r="340" spans="2:5" x14ac:dyDescent="0.25">
      <c r="B340" s="24" t="s">
        <v>74</v>
      </c>
      <c r="C340" s="21">
        <v>1</v>
      </c>
      <c r="D340" s="29"/>
      <c r="E340" s="29"/>
    </row>
    <row r="341" spans="2:5" x14ac:dyDescent="0.25">
      <c r="B341" s="24" t="s">
        <v>73</v>
      </c>
      <c r="C341" s="21">
        <v>10</v>
      </c>
      <c r="D341" s="29"/>
      <c r="E341" s="29"/>
    </row>
    <row r="342" spans="2:5" x14ac:dyDescent="0.25">
      <c r="B342" s="24" t="s">
        <v>71</v>
      </c>
      <c r="C342" s="21">
        <v>13</v>
      </c>
      <c r="D342" s="29"/>
      <c r="E342" s="29"/>
    </row>
    <row r="343" spans="2:5" x14ac:dyDescent="0.25">
      <c r="B343" s="24" t="s">
        <v>72</v>
      </c>
      <c r="C343" s="21">
        <v>3</v>
      </c>
      <c r="D343" s="29"/>
      <c r="E343" s="29"/>
    </row>
    <row r="344" spans="2:5" x14ac:dyDescent="0.25">
      <c r="B344" s="22" t="s">
        <v>69</v>
      </c>
      <c r="C344" s="23">
        <v>463</v>
      </c>
      <c r="D344" s="29"/>
      <c r="E344" s="29"/>
    </row>
    <row r="345" spans="2:5" x14ac:dyDescent="0.25">
      <c r="B345" s="24" t="s">
        <v>74</v>
      </c>
      <c r="C345" s="21">
        <v>38</v>
      </c>
      <c r="D345" s="29"/>
      <c r="E345" s="29"/>
    </row>
    <row r="346" spans="2:5" x14ac:dyDescent="0.25">
      <c r="B346" s="24" t="s">
        <v>73</v>
      </c>
      <c r="C346" s="21">
        <v>164</v>
      </c>
      <c r="D346" s="29"/>
      <c r="E346" s="29"/>
    </row>
    <row r="347" spans="2:5" x14ac:dyDescent="0.25">
      <c r="B347" s="24" t="s">
        <v>70</v>
      </c>
      <c r="C347" s="21">
        <v>175</v>
      </c>
      <c r="D347" s="29"/>
      <c r="E347" s="29"/>
    </row>
    <row r="348" spans="2:5" x14ac:dyDescent="0.25">
      <c r="B348" s="24" t="s">
        <v>71</v>
      </c>
      <c r="C348" s="21">
        <v>56</v>
      </c>
      <c r="D348" s="29"/>
      <c r="E348" s="29"/>
    </row>
    <row r="349" spans="2:5" x14ac:dyDescent="0.25">
      <c r="B349" s="24" t="s">
        <v>72</v>
      </c>
      <c r="C349" s="21">
        <v>30</v>
      </c>
      <c r="D349" s="29"/>
      <c r="E349" s="29"/>
    </row>
    <row r="350" spans="2:5" x14ac:dyDescent="0.25">
      <c r="B350" s="16" t="s">
        <v>64</v>
      </c>
      <c r="C350" s="17">
        <v>206</v>
      </c>
      <c r="D350" s="30">
        <f>C351/C350</f>
        <v>0.37378640776699029</v>
      </c>
      <c r="E350" s="30">
        <f>C351/(C350-C353-C355-C356)</f>
        <v>0.44</v>
      </c>
    </row>
    <row r="351" spans="2:5" x14ac:dyDescent="0.25">
      <c r="B351" s="22" t="s">
        <v>77</v>
      </c>
      <c r="C351" s="23">
        <v>77</v>
      </c>
      <c r="D351" s="29"/>
      <c r="E351" s="29"/>
    </row>
    <row r="352" spans="2:5" x14ac:dyDescent="0.25">
      <c r="B352" s="22" t="s">
        <v>76</v>
      </c>
      <c r="C352" s="23">
        <v>2</v>
      </c>
      <c r="D352" s="29"/>
      <c r="E352" s="29"/>
    </row>
    <row r="353" spans="2:5" x14ac:dyDescent="0.25">
      <c r="B353" s="24" t="s">
        <v>73</v>
      </c>
      <c r="C353" s="21">
        <v>2</v>
      </c>
      <c r="D353" s="29"/>
      <c r="E353" s="29"/>
    </row>
    <row r="354" spans="2:5" x14ac:dyDescent="0.25">
      <c r="B354" s="22" t="s">
        <v>69</v>
      </c>
      <c r="C354" s="23">
        <v>127</v>
      </c>
      <c r="D354" s="29"/>
      <c r="E354" s="29"/>
    </row>
    <row r="355" spans="2:5" x14ac:dyDescent="0.25">
      <c r="B355" s="24" t="s">
        <v>74</v>
      </c>
      <c r="C355" s="21">
        <v>13</v>
      </c>
      <c r="D355" s="29"/>
      <c r="E355" s="29"/>
    </row>
    <row r="356" spans="2:5" x14ac:dyDescent="0.25">
      <c r="B356" s="24" t="s">
        <v>73</v>
      </c>
      <c r="C356" s="21">
        <v>16</v>
      </c>
      <c r="D356" s="29"/>
      <c r="E356" s="29"/>
    </row>
    <row r="357" spans="2:5" x14ac:dyDescent="0.25">
      <c r="B357" s="24" t="s">
        <v>70</v>
      </c>
      <c r="C357" s="21">
        <v>48</v>
      </c>
      <c r="D357" s="29"/>
      <c r="E357" s="29"/>
    </row>
    <row r="358" spans="2:5" x14ac:dyDescent="0.25">
      <c r="B358" s="24" t="s">
        <v>71</v>
      </c>
      <c r="C358" s="21">
        <v>45</v>
      </c>
      <c r="D358" s="29"/>
      <c r="E358" s="29"/>
    </row>
    <row r="359" spans="2:5" x14ac:dyDescent="0.25">
      <c r="B359" s="24" t="s">
        <v>72</v>
      </c>
      <c r="C359" s="21">
        <v>5</v>
      </c>
      <c r="D359" s="29"/>
      <c r="E359" s="29"/>
    </row>
    <row r="360" spans="2:5" x14ac:dyDescent="0.25">
      <c r="B360" s="16" t="s">
        <v>11</v>
      </c>
      <c r="C360" s="17">
        <v>242</v>
      </c>
      <c r="D360" s="30">
        <f>C361/C360</f>
        <v>0.48760330578512395</v>
      </c>
      <c r="E360" s="30">
        <f>C361/(C360-C365-C366)</f>
        <v>0.60204081632653061</v>
      </c>
    </row>
    <row r="361" spans="2:5" x14ac:dyDescent="0.25">
      <c r="B361" s="22" t="s">
        <v>77</v>
      </c>
      <c r="C361" s="23">
        <v>118</v>
      </c>
      <c r="D361" s="29"/>
      <c r="E361" s="29"/>
    </row>
    <row r="362" spans="2:5" x14ac:dyDescent="0.25">
      <c r="B362" s="22" t="s">
        <v>76</v>
      </c>
      <c r="C362" s="23">
        <v>3</v>
      </c>
      <c r="D362" s="29"/>
      <c r="E362" s="29"/>
    </row>
    <row r="363" spans="2:5" x14ac:dyDescent="0.25">
      <c r="B363" s="24" t="s">
        <v>71</v>
      </c>
      <c r="C363" s="21">
        <v>3</v>
      </c>
      <c r="D363" s="29"/>
      <c r="E363" s="29"/>
    </row>
    <row r="364" spans="2:5" x14ac:dyDescent="0.25">
      <c r="B364" s="22" t="s">
        <v>69</v>
      </c>
      <c r="C364" s="23">
        <v>121</v>
      </c>
      <c r="D364" s="29"/>
      <c r="E364" s="29"/>
    </row>
    <row r="365" spans="2:5" x14ac:dyDescent="0.25">
      <c r="B365" s="24" t="s">
        <v>74</v>
      </c>
      <c r="C365" s="21">
        <v>11</v>
      </c>
      <c r="D365" s="29"/>
      <c r="E365" s="29"/>
    </row>
    <row r="366" spans="2:5" x14ac:dyDescent="0.25">
      <c r="B366" s="24" t="s">
        <v>73</v>
      </c>
      <c r="C366" s="21">
        <v>35</v>
      </c>
      <c r="D366" s="29"/>
      <c r="E366" s="29"/>
    </row>
    <row r="367" spans="2:5" x14ac:dyDescent="0.25">
      <c r="B367" s="24" t="s">
        <v>70</v>
      </c>
      <c r="C367" s="21">
        <v>42</v>
      </c>
      <c r="D367" s="29"/>
      <c r="E367" s="29"/>
    </row>
    <row r="368" spans="2:5" x14ac:dyDescent="0.25">
      <c r="B368" s="24" t="s">
        <v>71</v>
      </c>
      <c r="C368" s="21">
        <v>26</v>
      </c>
      <c r="D368" s="29"/>
      <c r="E368" s="29"/>
    </row>
    <row r="369" spans="2:7" x14ac:dyDescent="0.25">
      <c r="B369" s="24" t="s">
        <v>72</v>
      </c>
      <c r="C369" s="21">
        <v>7</v>
      </c>
      <c r="D369" s="29"/>
      <c r="E369" s="29"/>
    </row>
    <row r="370" spans="2:7" x14ac:dyDescent="0.25">
      <c r="B370" s="16" t="s">
        <v>16</v>
      </c>
      <c r="C370" s="17">
        <v>61</v>
      </c>
      <c r="D370" s="30">
        <f>C371/C370</f>
        <v>0.83606557377049184</v>
      </c>
      <c r="E370" s="30">
        <f>C371/(C370-C373-C375-C376)</f>
        <v>0.87931034482758619</v>
      </c>
    </row>
    <row r="371" spans="2:7" x14ac:dyDescent="0.25">
      <c r="B371" s="22" t="s">
        <v>77</v>
      </c>
      <c r="C371" s="23">
        <v>51</v>
      </c>
      <c r="D371" s="29"/>
      <c r="E371" s="29"/>
      <c r="G371" s="1"/>
    </row>
    <row r="372" spans="2:7" x14ac:dyDescent="0.25">
      <c r="B372" s="22" t="s">
        <v>76</v>
      </c>
      <c r="C372" s="23">
        <v>1</v>
      </c>
      <c r="D372" s="29"/>
      <c r="E372" s="29"/>
    </row>
    <row r="373" spans="2:7" x14ac:dyDescent="0.25">
      <c r="B373" s="24" t="s">
        <v>74</v>
      </c>
      <c r="C373" s="21">
        <v>1</v>
      </c>
      <c r="D373" s="29"/>
      <c r="E373" s="29"/>
    </row>
    <row r="374" spans="2:7" x14ac:dyDescent="0.25">
      <c r="B374" s="22" t="s">
        <v>69</v>
      </c>
      <c r="C374" s="23">
        <v>9</v>
      </c>
      <c r="D374" s="29"/>
      <c r="E374" s="29"/>
    </row>
    <row r="375" spans="2:7" x14ac:dyDescent="0.25">
      <c r="B375" s="24" t="s">
        <v>74</v>
      </c>
      <c r="C375" s="21">
        <v>1</v>
      </c>
      <c r="D375" s="29"/>
      <c r="E375" s="29"/>
    </row>
    <row r="376" spans="2:7" x14ac:dyDescent="0.25">
      <c r="B376" s="24" t="s">
        <v>73</v>
      </c>
      <c r="C376" s="21">
        <v>1</v>
      </c>
      <c r="D376" s="29"/>
      <c r="E376" s="29"/>
    </row>
    <row r="377" spans="2:7" x14ac:dyDescent="0.25">
      <c r="B377" s="24" t="s">
        <v>70</v>
      </c>
      <c r="C377" s="21">
        <v>6</v>
      </c>
      <c r="D377" s="29"/>
      <c r="E377" s="29"/>
    </row>
    <row r="378" spans="2:7" x14ac:dyDescent="0.25">
      <c r="B378" s="24" t="s">
        <v>71</v>
      </c>
      <c r="C378" s="21">
        <v>1</v>
      </c>
      <c r="D378" s="29"/>
      <c r="E378" s="29"/>
    </row>
    <row r="379" spans="2:7" x14ac:dyDescent="0.25">
      <c r="B379" s="16" t="s">
        <v>63</v>
      </c>
      <c r="C379" s="17">
        <v>89</v>
      </c>
      <c r="D379" s="30">
        <f>C380/C379</f>
        <v>0.6404494382022472</v>
      </c>
      <c r="E379" s="30">
        <f>C380/(C379-C382-C383)</f>
        <v>0.76</v>
      </c>
    </row>
    <row r="380" spans="2:7" x14ac:dyDescent="0.25">
      <c r="B380" s="22" t="s">
        <v>77</v>
      </c>
      <c r="C380" s="23">
        <v>57</v>
      </c>
      <c r="D380" s="29"/>
      <c r="E380" s="29"/>
    </row>
    <row r="381" spans="2:7" x14ac:dyDescent="0.25">
      <c r="B381" s="22" t="s">
        <v>69</v>
      </c>
      <c r="C381" s="23">
        <v>32</v>
      </c>
      <c r="D381" s="29"/>
      <c r="E381" s="29"/>
    </row>
    <row r="382" spans="2:7" x14ac:dyDescent="0.25">
      <c r="B382" s="24" t="s">
        <v>74</v>
      </c>
      <c r="C382" s="21">
        <v>4</v>
      </c>
      <c r="D382" s="29"/>
      <c r="E382" s="29"/>
    </row>
    <row r="383" spans="2:7" x14ac:dyDescent="0.25">
      <c r="B383" s="24" t="s">
        <v>73</v>
      </c>
      <c r="C383" s="21">
        <v>10</v>
      </c>
      <c r="D383" s="29"/>
      <c r="E383" s="29"/>
    </row>
    <row r="384" spans="2:7" x14ac:dyDescent="0.25">
      <c r="B384" s="24" t="s">
        <v>70</v>
      </c>
      <c r="C384" s="21">
        <v>8</v>
      </c>
      <c r="D384" s="29"/>
      <c r="E384" s="29"/>
    </row>
    <row r="385" spans="2:5" x14ac:dyDescent="0.25">
      <c r="B385" s="24" t="s">
        <v>71</v>
      </c>
      <c r="C385" s="21">
        <v>7</v>
      </c>
      <c r="D385" s="29"/>
      <c r="E385" s="29"/>
    </row>
    <row r="386" spans="2:5" ht="13.8" thickBot="1" x14ac:dyDescent="0.3">
      <c r="B386" s="24" t="s">
        <v>72</v>
      </c>
      <c r="C386" s="21">
        <v>3</v>
      </c>
      <c r="D386" s="29"/>
      <c r="E386" s="29"/>
    </row>
    <row r="387" spans="2:5" ht="13.8" thickBot="1" x14ac:dyDescent="0.3">
      <c r="B387" s="14" t="s">
        <v>52</v>
      </c>
      <c r="C387" s="15">
        <v>1100</v>
      </c>
      <c r="D387" s="28">
        <f>(C388+C393+C402+C406+C413+C418+C424+C429+C439+C447)/C387</f>
        <v>0.8418181818181818</v>
      </c>
      <c r="E387" s="28">
        <f>(C389+C393+C402+C406+C413+C418+C424+C429+C439+C447)/(C387-C397-C398-C404-C408-C409-C415-C420-C421-C426-C433-C434-C441-C442-C449-C450)</f>
        <v>0.90392156862745099</v>
      </c>
    </row>
    <row r="388" spans="2:5" x14ac:dyDescent="0.25">
      <c r="B388" s="16" t="s">
        <v>65</v>
      </c>
      <c r="C388" s="17">
        <v>18</v>
      </c>
      <c r="D388" s="30">
        <f>C389/C388</f>
        <v>0.77777777777777779</v>
      </c>
      <c r="E388" s="30">
        <f>C389/C388</f>
        <v>0.77777777777777779</v>
      </c>
    </row>
    <row r="389" spans="2:5" x14ac:dyDescent="0.25">
      <c r="B389" s="22" t="s">
        <v>77</v>
      </c>
      <c r="C389" s="23">
        <v>14</v>
      </c>
      <c r="D389" s="29"/>
      <c r="E389" s="29"/>
    </row>
    <row r="390" spans="2:5" x14ac:dyDescent="0.25">
      <c r="B390" s="22" t="s">
        <v>69</v>
      </c>
      <c r="C390" s="23">
        <v>4</v>
      </c>
      <c r="D390" s="29"/>
      <c r="E390" s="29"/>
    </row>
    <row r="391" spans="2:5" x14ac:dyDescent="0.25">
      <c r="B391" s="24" t="s">
        <v>71</v>
      </c>
      <c r="C391" s="21">
        <v>4</v>
      </c>
      <c r="D391" s="29"/>
      <c r="E391" s="29"/>
    </row>
    <row r="392" spans="2:5" x14ac:dyDescent="0.25">
      <c r="B392" s="16" t="s">
        <v>1</v>
      </c>
      <c r="C392" s="17">
        <v>419</v>
      </c>
      <c r="D392" s="30">
        <f>C393/C392</f>
        <v>0.87589498806682575</v>
      </c>
      <c r="E392" s="30">
        <f>C393/(C392-C397-C398)</f>
        <v>0.93622448979591832</v>
      </c>
    </row>
    <row r="393" spans="2:5" x14ac:dyDescent="0.25">
      <c r="B393" s="22" t="s">
        <v>77</v>
      </c>
      <c r="C393" s="23">
        <v>367</v>
      </c>
      <c r="D393" s="29"/>
      <c r="E393" s="29"/>
    </row>
    <row r="394" spans="2:5" x14ac:dyDescent="0.25">
      <c r="B394" s="22" t="s">
        <v>76</v>
      </c>
      <c r="C394" s="23">
        <v>1</v>
      </c>
      <c r="D394" s="29"/>
      <c r="E394" s="29"/>
    </row>
    <row r="395" spans="2:5" x14ac:dyDescent="0.25">
      <c r="B395" s="24" t="s">
        <v>70</v>
      </c>
      <c r="C395" s="21">
        <v>1</v>
      </c>
      <c r="D395" s="29"/>
      <c r="E395" s="29"/>
    </row>
    <row r="396" spans="2:5" x14ac:dyDescent="0.25">
      <c r="B396" s="22" t="s">
        <v>69</v>
      </c>
      <c r="C396" s="23">
        <v>51</v>
      </c>
      <c r="D396" s="29"/>
      <c r="E396" s="29"/>
    </row>
    <row r="397" spans="2:5" x14ac:dyDescent="0.25">
      <c r="B397" s="24" t="s">
        <v>74</v>
      </c>
      <c r="C397" s="21">
        <v>19</v>
      </c>
      <c r="D397" s="29"/>
      <c r="E397" s="29"/>
    </row>
    <row r="398" spans="2:5" x14ac:dyDescent="0.25">
      <c r="B398" s="24" t="s">
        <v>73</v>
      </c>
      <c r="C398" s="21">
        <v>8</v>
      </c>
      <c r="D398" s="29"/>
      <c r="E398" s="29"/>
    </row>
    <row r="399" spans="2:5" x14ac:dyDescent="0.25">
      <c r="B399" s="24" t="s">
        <v>70</v>
      </c>
      <c r="C399" s="21">
        <v>2</v>
      </c>
      <c r="D399" s="29"/>
      <c r="E399" s="29"/>
    </row>
    <row r="400" spans="2:5" x14ac:dyDescent="0.25">
      <c r="B400" s="24" t="s">
        <v>71</v>
      </c>
      <c r="C400" s="21">
        <v>22</v>
      </c>
      <c r="D400" s="29"/>
      <c r="E400" s="29"/>
    </row>
    <row r="401" spans="2:5" x14ac:dyDescent="0.25">
      <c r="B401" s="16" t="s">
        <v>10</v>
      </c>
      <c r="C401" s="17">
        <v>31</v>
      </c>
      <c r="D401" s="30">
        <f>C402/C401</f>
        <v>0.967741935483871</v>
      </c>
      <c r="E401" s="30">
        <f>C402/(C401-C404)</f>
        <v>1</v>
      </c>
    </row>
    <row r="402" spans="2:5" x14ac:dyDescent="0.25">
      <c r="B402" s="22" t="s">
        <v>77</v>
      </c>
      <c r="C402" s="23">
        <v>30</v>
      </c>
      <c r="D402" s="29"/>
      <c r="E402" s="29"/>
    </row>
    <row r="403" spans="2:5" x14ac:dyDescent="0.25">
      <c r="B403" s="22" t="s">
        <v>69</v>
      </c>
      <c r="C403" s="23">
        <v>1</v>
      </c>
      <c r="D403" s="29"/>
      <c r="E403" s="29"/>
    </row>
    <row r="404" spans="2:5" x14ac:dyDescent="0.25">
      <c r="B404" s="24" t="s">
        <v>73</v>
      </c>
      <c r="C404" s="21">
        <v>1</v>
      </c>
      <c r="D404" s="29"/>
      <c r="E404" s="29"/>
    </row>
    <row r="405" spans="2:5" x14ac:dyDescent="0.25">
      <c r="B405" s="16" t="s">
        <v>5</v>
      </c>
      <c r="C405" s="17">
        <v>124</v>
      </c>
      <c r="D405" s="30">
        <f>C406/C405</f>
        <v>0.85483870967741937</v>
      </c>
      <c r="E405" s="30">
        <f>C406/(C405-C408-C409)</f>
        <v>0.91379310344827591</v>
      </c>
    </row>
    <row r="406" spans="2:5" x14ac:dyDescent="0.25">
      <c r="B406" s="22" t="s">
        <v>77</v>
      </c>
      <c r="C406" s="23">
        <v>106</v>
      </c>
      <c r="D406" s="29"/>
      <c r="E406" s="29"/>
    </row>
    <row r="407" spans="2:5" x14ac:dyDescent="0.25">
      <c r="B407" s="22" t="s">
        <v>69</v>
      </c>
      <c r="C407" s="23">
        <v>18</v>
      </c>
      <c r="D407" s="29"/>
      <c r="E407" s="29"/>
    </row>
    <row r="408" spans="2:5" x14ac:dyDescent="0.25">
      <c r="B408" s="24" t="s">
        <v>74</v>
      </c>
      <c r="C408" s="21">
        <v>5</v>
      </c>
      <c r="D408" s="29"/>
      <c r="E408" s="29"/>
    </row>
    <row r="409" spans="2:5" x14ac:dyDescent="0.25">
      <c r="B409" s="24" t="s">
        <v>73</v>
      </c>
      <c r="C409" s="21">
        <v>3</v>
      </c>
      <c r="D409" s="29"/>
      <c r="E409" s="29"/>
    </row>
    <row r="410" spans="2:5" x14ac:dyDescent="0.25">
      <c r="B410" s="24" t="s">
        <v>70</v>
      </c>
      <c r="C410" s="21">
        <v>2</v>
      </c>
      <c r="D410" s="29"/>
      <c r="E410" s="29"/>
    </row>
    <row r="411" spans="2:5" x14ac:dyDescent="0.25">
      <c r="B411" s="24" t="s">
        <v>71</v>
      </c>
      <c r="C411" s="21">
        <v>8</v>
      </c>
      <c r="D411" s="29"/>
      <c r="E411" s="29"/>
    </row>
    <row r="412" spans="2:5" x14ac:dyDescent="0.25">
      <c r="B412" s="16" t="s">
        <v>66</v>
      </c>
      <c r="C412" s="17">
        <v>71</v>
      </c>
      <c r="D412" s="30">
        <f>C413/C412</f>
        <v>0.971830985915493</v>
      </c>
      <c r="E412" s="30">
        <f>C413/(C412-C415)</f>
        <v>0.98571428571428577</v>
      </c>
    </row>
    <row r="413" spans="2:5" x14ac:dyDescent="0.25">
      <c r="B413" s="22" t="s">
        <v>77</v>
      </c>
      <c r="C413" s="23">
        <v>69</v>
      </c>
      <c r="D413" s="29"/>
      <c r="E413" s="29"/>
    </row>
    <row r="414" spans="2:5" x14ac:dyDescent="0.25">
      <c r="B414" s="22" t="s">
        <v>69</v>
      </c>
      <c r="C414" s="23">
        <v>2</v>
      </c>
      <c r="D414" s="29"/>
      <c r="E414" s="29"/>
    </row>
    <row r="415" spans="2:5" x14ac:dyDescent="0.25">
      <c r="B415" s="24" t="s">
        <v>74</v>
      </c>
      <c r="C415" s="21">
        <v>1</v>
      </c>
      <c r="D415" s="29"/>
      <c r="E415" s="29"/>
    </row>
    <row r="416" spans="2:5" x14ac:dyDescent="0.25">
      <c r="B416" s="24" t="s">
        <v>70</v>
      </c>
      <c r="C416" s="21">
        <v>1</v>
      </c>
      <c r="D416" s="29"/>
      <c r="E416" s="29"/>
    </row>
    <row r="417" spans="2:5" x14ac:dyDescent="0.25">
      <c r="B417" s="16" t="s">
        <v>60</v>
      </c>
      <c r="C417" s="17">
        <v>31</v>
      </c>
      <c r="D417" s="30">
        <f>C418/C417</f>
        <v>0.77419354838709675</v>
      </c>
      <c r="E417" s="30">
        <f>C418/(C417-C420-C421)</f>
        <v>0.8571428571428571</v>
      </c>
    </row>
    <row r="418" spans="2:5" x14ac:dyDescent="0.25">
      <c r="B418" s="22" t="s">
        <v>77</v>
      </c>
      <c r="C418" s="23">
        <v>24</v>
      </c>
      <c r="D418" s="29"/>
      <c r="E418" s="29"/>
    </row>
    <row r="419" spans="2:5" x14ac:dyDescent="0.25">
      <c r="B419" s="22" t="s">
        <v>69</v>
      </c>
      <c r="C419" s="23">
        <v>7</v>
      </c>
      <c r="D419" s="29"/>
      <c r="E419" s="29"/>
    </row>
    <row r="420" spans="2:5" x14ac:dyDescent="0.25">
      <c r="B420" s="24" t="s">
        <v>74</v>
      </c>
      <c r="C420" s="21">
        <v>2</v>
      </c>
      <c r="D420" s="29"/>
      <c r="E420" s="29"/>
    </row>
    <row r="421" spans="2:5" x14ac:dyDescent="0.25">
      <c r="B421" s="24" t="s">
        <v>73</v>
      </c>
      <c r="C421" s="21">
        <v>1</v>
      </c>
      <c r="D421" s="29"/>
      <c r="E421" s="29"/>
    </row>
    <row r="422" spans="2:5" x14ac:dyDescent="0.25">
      <c r="B422" s="24" t="s">
        <v>71</v>
      </c>
      <c r="C422" s="21">
        <v>4</v>
      </c>
      <c r="D422" s="29"/>
      <c r="E422" s="29"/>
    </row>
    <row r="423" spans="2:5" x14ac:dyDescent="0.25">
      <c r="B423" s="16" t="s">
        <v>3</v>
      </c>
      <c r="C423" s="17">
        <v>13</v>
      </c>
      <c r="D423" s="30">
        <f>C424/C423</f>
        <v>0.61538461538461542</v>
      </c>
      <c r="E423" s="30">
        <f>C424/(C423-C426)</f>
        <v>0.88888888888888884</v>
      </c>
    </row>
    <row r="424" spans="2:5" x14ac:dyDescent="0.25">
      <c r="B424" s="22" t="s">
        <v>77</v>
      </c>
      <c r="C424" s="23">
        <v>8</v>
      </c>
      <c r="D424" s="29"/>
      <c r="E424" s="29"/>
    </row>
    <row r="425" spans="2:5" x14ac:dyDescent="0.25">
      <c r="B425" s="22" t="s">
        <v>69</v>
      </c>
      <c r="C425" s="23">
        <v>5</v>
      </c>
      <c r="D425" s="29"/>
      <c r="E425" s="29"/>
    </row>
    <row r="426" spans="2:5" x14ac:dyDescent="0.25">
      <c r="B426" s="24" t="s">
        <v>74</v>
      </c>
      <c r="C426" s="21">
        <v>4</v>
      </c>
      <c r="D426" s="29"/>
      <c r="E426" s="29"/>
    </row>
    <row r="427" spans="2:5" x14ac:dyDescent="0.25">
      <c r="B427" s="24" t="s">
        <v>71</v>
      </c>
      <c r="C427" s="21">
        <v>1</v>
      </c>
      <c r="D427" s="29"/>
      <c r="E427" s="29"/>
    </row>
    <row r="428" spans="2:5" x14ac:dyDescent="0.25">
      <c r="B428" s="16" t="s">
        <v>4</v>
      </c>
      <c r="C428" s="17">
        <v>124</v>
      </c>
      <c r="D428" s="30">
        <f>C429/C428</f>
        <v>0.63709677419354838</v>
      </c>
      <c r="E428" s="30">
        <f>C429/(C428-C433-C434)</f>
        <v>0.73148148148148151</v>
      </c>
    </row>
    <row r="429" spans="2:5" x14ac:dyDescent="0.25">
      <c r="B429" s="22" t="s">
        <v>77</v>
      </c>
      <c r="C429" s="23">
        <v>79</v>
      </c>
      <c r="D429" s="29"/>
      <c r="E429" s="29"/>
    </row>
    <row r="430" spans="2:5" x14ac:dyDescent="0.25">
      <c r="B430" s="22" t="s">
        <v>76</v>
      </c>
      <c r="C430" s="23">
        <v>1</v>
      </c>
      <c r="D430" s="29"/>
      <c r="E430" s="29"/>
    </row>
    <row r="431" spans="2:5" x14ac:dyDescent="0.25">
      <c r="B431" s="24" t="s">
        <v>70</v>
      </c>
      <c r="C431" s="21">
        <v>1</v>
      </c>
      <c r="D431" s="29"/>
      <c r="E431" s="29"/>
    </row>
    <row r="432" spans="2:5" x14ac:dyDescent="0.25">
      <c r="B432" s="22" t="s">
        <v>69</v>
      </c>
      <c r="C432" s="23">
        <v>44</v>
      </c>
      <c r="D432" s="29"/>
      <c r="E432" s="29"/>
    </row>
    <row r="433" spans="2:5" x14ac:dyDescent="0.25">
      <c r="B433" s="24" t="s">
        <v>74</v>
      </c>
      <c r="C433" s="21">
        <v>11</v>
      </c>
      <c r="D433" s="29"/>
      <c r="E433" s="29"/>
    </row>
    <row r="434" spans="2:5" x14ac:dyDescent="0.25">
      <c r="B434" s="24" t="s">
        <v>73</v>
      </c>
      <c r="C434" s="21">
        <v>5</v>
      </c>
      <c r="D434" s="29"/>
      <c r="E434" s="29"/>
    </row>
    <row r="435" spans="2:5" x14ac:dyDescent="0.25">
      <c r="B435" s="24" t="s">
        <v>70</v>
      </c>
      <c r="C435" s="21">
        <v>4</v>
      </c>
      <c r="D435" s="29"/>
      <c r="E435" s="29"/>
    </row>
    <row r="436" spans="2:5" x14ac:dyDescent="0.25">
      <c r="B436" s="24" t="s">
        <v>71</v>
      </c>
      <c r="C436" s="21">
        <v>22</v>
      </c>
      <c r="D436" s="29"/>
      <c r="E436" s="29"/>
    </row>
    <row r="437" spans="2:5" x14ac:dyDescent="0.25">
      <c r="B437" s="24" t="s">
        <v>72</v>
      </c>
      <c r="C437" s="21">
        <v>2</v>
      </c>
      <c r="D437" s="29"/>
      <c r="E437" s="29"/>
    </row>
    <row r="438" spans="2:5" x14ac:dyDescent="0.25">
      <c r="B438" s="16" t="s">
        <v>64</v>
      </c>
      <c r="C438" s="17">
        <v>238</v>
      </c>
      <c r="D438" s="30">
        <f>C439/C438</f>
        <v>0.8529411764705882</v>
      </c>
      <c r="E438" s="30">
        <f>C439/(C438-C441-C442)</f>
        <v>0.91031390134529144</v>
      </c>
    </row>
    <row r="439" spans="2:5" x14ac:dyDescent="0.25">
      <c r="B439" s="22" t="s">
        <v>77</v>
      </c>
      <c r="C439" s="23">
        <v>203</v>
      </c>
      <c r="D439" s="29"/>
      <c r="E439" s="29"/>
    </row>
    <row r="440" spans="2:5" x14ac:dyDescent="0.25">
      <c r="B440" s="22" t="s">
        <v>69</v>
      </c>
      <c r="C440" s="23">
        <v>35</v>
      </c>
      <c r="D440" s="29"/>
      <c r="E440" s="29"/>
    </row>
    <row r="441" spans="2:5" x14ac:dyDescent="0.25">
      <c r="B441" s="24" t="s">
        <v>74</v>
      </c>
      <c r="C441" s="21">
        <v>13</v>
      </c>
      <c r="D441" s="29"/>
      <c r="E441" s="29"/>
    </row>
    <row r="442" spans="2:5" x14ac:dyDescent="0.25">
      <c r="B442" s="24" t="s">
        <v>73</v>
      </c>
      <c r="C442" s="21">
        <v>2</v>
      </c>
      <c r="D442" s="29"/>
      <c r="E442" s="29"/>
    </row>
    <row r="443" spans="2:5" x14ac:dyDescent="0.25">
      <c r="B443" s="24" t="s">
        <v>70</v>
      </c>
      <c r="C443" s="21">
        <v>5</v>
      </c>
      <c r="D443" s="29"/>
      <c r="E443" s="29"/>
    </row>
    <row r="444" spans="2:5" x14ac:dyDescent="0.25">
      <c r="B444" s="24" t="s">
        <v>71</v>
      </c>
      <c r="C444" s="21">
        <v>14</v>
      </c>
      <c r="D444" s="29"/>
      <c r="E444" s="29"/>
    </row>
    <row r="445" spans="2:5" x14ac:dyDescent="0.25">
      <c r="B445" s="24" t="s">
        <v>72</v>
      </c>
      <c r="C445" s="21">
        <v>1</v>
      </c>
      <c r="D445" s="29"/>
      <c r="E445" s="29"/>
    </row>
    <row r="446" spans="2:5" x14ac:dyDescent="0.25">
      <c r="B446" s="16" t="s">
        <v>11</v>
      </c>
      <c r="C446" s="17">
        <v>31</v>
      </c>
      <c r="D446" s="30">
        <f>C447/C446</f>
        <v>0.70967741935483875</v>
      </c>
      <c r="E446" s="30">
        <f>C447/(C446-C449-C450)</f>
        <v>0.84615384615384615</v>
      </c>
    </row>
    <row r="447" spans="2:5" x14ac:dyDescent="0.25">
      <c r="B447" s="22" t="s">
        <v>77</v>
      </c>
      <c r="C447" s="23">
        <v>22</v>
      </c>
      <c r="D447" s="29"/>
      <c r="E447" s="29"/>
    </row>
    <row r="448" spans="2:5" x14ac:dyDescent="0.25">
      <c r="B448" s="22" t="s">
        <v>69</v>
      </c>
      <c r="C448" s="23">
        <v>9</v>
      </c>
      <c r="D448" s="29"/>
      <c r="E448" s="29"/>
    </row>
    <row r="449" spans="2:5" x14ac:dyDescent="0.25">
      <c r="B449" s="24" t="s">
        <v>74</v>
      </c>
      <c r="C449" s="21">
        <v>4</v>
      </c>
      <c r="D449" s="29"/>
      <c r="E449" s="29"/>
    </row>
    <row r="450" spans="2:5" x14ac:dyDescent="0.25">
      <c r="B450" s="24" t="s">
        <v>73</v>
      </c>
      <c r="C450" s="21">
        <v>1</v>
      </c>
      <c r="D450" s="29"/>
      <c r="E450" s="29"/>
    </row>
    <row r="451" spans="2:5" ht="13.8" thickBot="1" x14ac:dyDescent="0.3">
      <c r="B451" s="24" t="s">
        <v>71</v>
      </c>
      <c r="C451" s="21">
        <v>4</v>
      </c>
      <c r="D451" s="29"/>
      <c r="E451" s="29"/>
    </row>
    <row r="452" spans="2:5" ht="13.8" thickBot="1" x14ac:dyDescent="0.3">
      <c r="B452" s="14" t="s">
        <v>8</v>
      </c>
      <c r="C452" s="15">
        <v>2971</v>
      </c>
      <c r="D452" s="28">
        <f>(C454+C465+C473+C484+C496+C509+C521+C528+C539+C552+C565+C574+C586+C598+C603)/C452</f>
        <v>0.54325143049478286</v>
      </c>
      <c r="E452" s="28">
        <f>(C454+C465+C473+C484+C496+C509+C521+C528+C539+C552+C565+C574+C586+C598+C603)/(C452-C456-C460-C461-C467-C468-C475-C479-C480-C486-C487-C490-C491-C498-C499-C503-C504-C511-C512-C515-C516-C523-C524-C530-C533-C534-C541-C542-C546-C547-C554-C555-C559-C560-C569-C570-C576-C580-C581-C588-C592-C593-C600-C605-C606)</f>
        <v>0.70851624231782262</v>
      </c>
    </row>
    <row r="453" spans="2:5" x14ac:dyDescent="0.25">
      <c r="B453" s="16" t="s">
        <v>13</v>
      </c>
      <c r="C453" s="17">
        <v>121</v>
      </c>
      <c r="D453" s="30">
        <f>C454/C453</f>
        <v>0.55371900826446285</v>
      </c>
      <c r="E453" s="30">
        <f>C454/(C453-C456-C460-C461)</f>
        <v>0.70526315789473681</v>
      </c>
    </row>
    <row r="454" spans="2:5" x14ac:dyDescent="0.25">
      <c r="B454" s="22" t="s">
        <v>77</v>
      </c>
      <c r="C454" s="23">
        <v>67</v>
      </c>
      <c r="D454" s="29"/>
      <c r="E454" s="29"/>
    </row>
    <row r="455" spans="2:5" x14ac:dyDescent="0.25">
      <c r="B455" s="22" t="s">
        <v>76</v>
      </c>
      <c r="C455" s="23">
        <v>16</v>
      </c>
      <c r="D455" s="29"/>
      <c r="E455" s="29"/>
    </row>
    <row r="456" spans="2:5" x14ac:dyDescent="0.25">
      <c r="B456" s="24" t="s">
        <v>73</v>
      </c>
      <c r="C456" s="21">
        <v>3</v>
      </c>
      <c r="D456" s="29"/>
      <c r="E456" s="29"/>
    </row>
    <row r="457" spans="2:5" x14ac:dyDescent="0.25">
      <c r="B457" s="24" t="s">
        <v>71</v>
      </c>
      <c r="C457" s="21">
        <v>6</v>
      </c>
      <c r="D457" s="29"/>
      <c r="E457" s="29"/>
    </row>
    <row r="458" spans="2:5" x14ac:dyDescent="0.25">
      <c r="B458" s="24" t="s">
        <v>72</v>
      </c>
      <c r="C458" s="21">
        <v>7</v>
      </c>
      <c r="D458" s="29"/>
      <c r="E458" s="29"/>
    </row>
    <row r="459" spans="2:5" x14ac:dyDescent="0.25">
      <c r="B459" s="22" t="s">
        <v>69</v>
      </c>
      <c r="C459" s="23">
        <v>38</v>
      </c>
      <c r="D459" s="29"/>
      <c r="E459" s="29"/>
    </row>
    <row r="460" spans="2:5" x14ac:dyDescent="0.25">
      <c r="B460" s="24" t="s">
        <v>74</v>
      </c>
      <c r="C460" s="21">
        <v>5</v>
      </c>
      <c r="D460" s="29"/>
      <c r="E460" s="29"/>
    </row>
    <row r="461" spans="2:5" x14ac:dyDescent="0.25">
      <c r="B461" s="24" t="s">
        <v>73</v>
      </c>
      <c r="C461" s="21">
        <v>18</v>
      </c>
      <c r="D461" s="29"/>
      <c r="E461" s="29"/>
    </row>
    <row r="462" spans="2:5" x14ac:dyDescent="0.25">
      <c r="B462" s="24" t="s">
        <v>71</v>
      </c>
      <c r="C462" s="21">
        <v>5</v>
      </c>
      <c r="D462" s="29"/>
      <c r="E462" s="29"/>
    </row>
    <row r="463" spans="2:5" x14ac:dyDescent="0.25">
      <c r="B463" s="24" t="s">
        <v>72</v>
      </c>
      <c r="C463" s="21">
        <v>10</v>
      </c>
      <c r="D463" s="29"/>
      <c r="E463" s="29"/>
    </row>
    <row r="464" spans="2:5" x14ac:dyDescent="0.25">
      <c r="B464" s="16" t="s">
        <v>39</v>
      </c>
      <c r="C464" s="17">
        <v>47</v>
      </c>
      <c r="D464" s="30">
        <f>C465/C464</f>
        <v>0.53191489361702127</v>
      </c>
      <c r="E464" s="30">
        <f>C465/(C464-C467-C468)</f>
        <v>0.67567567567567566</v>
      </c>
    </row>
    <row r="465" spans="2:5" x14ac:dyDescent="0.25">
      <c r="B465" s="22" t="s">
        <v>77</v>
      </c>
      <c r="C465" s="23">
        <v>25</v>
      </c>
      <c r="D465" s="29"/>
      <c r="E465" s="29"/>
    </row>
    <row r="466" spans="2:5" x14ac:dyDescent="0.25">
      <c r="B466" s="22" t="s">
        <v>69</v>
      </c>
      <c r="C466" s="23">
        <v>22</v>
      </c>
      <c r="D466" s="29"/>
      <c r="E466" s="29"/>
    </row>
    <row r="467" spans="2:5" x14ac:dyDescent="0.25">
      <c r="B467" s="24" t="s">
        <v>74</v>
      </c>
      <c r="C467" s="21">
        <v>6</v>
      </c>
      <c r="D467" s="29"/>
      <c r="E467" s="29"/>
    </row>
    <row r="468" spans="2:5" x14ac:dyDescent="0.25">
      <c r="B468" s="24" t="s">
        <v>73</v>
      </c>
      <c r="C468" s="21">
        <v>4</v>
      </c>
      <c r="D468" s="29"/>
      <c r="E468" s="29"/>
    </row>
    <row r="469" spans="2:5" x14ac:dyDescent="0.25">
      <c r="B469" s="24" t="s">
        <v>70</v>
      </c>
      <c r="C469" s="21">
        <v>1</v>
      </c>
      <c r="D469" s="29"/>
      <c r="E469" s="29"/>
    </row>
    <row r="470" spans="2:5" x14ac:dyDescent="0.25">
      <c r="B470" s="24" t="s">
        <v>71</v>
      </c>
      <c r="C470" s="21">
        <v>1</v>
      </c>
      <c r="D470" s="29"/>
      <c r="E470" s="29"/>
    </row>
    <row r="471" spans="2:5" x14ac:dyDescent="0.25">
      <c r="B471" s="24" t="s">
        <v>72</v>
      </c>
      <c r="C471" s="21">
        <v>10</v>
      </c>
      <c r="D471" s="29"/>
      <c r="E471" s="29"/>
    </row>
    <row r="472" spans="2:5" x14ac:dyDescent="0.25">
      <c r="B472" s="16" t="s">
        <v>58</v>
      </c>
      <c r="C472" s="17">
        <v>112</v>
      </c>
      <c r="D472" s="30">
        <f>C473/C472</f>
        <v>0.3125</v>
      </c>
      <c r="E472" s="30">
        <f>C473/(C472-C475-C479-C480)</f>
        <v>0.660377358490566</v>
      </c>
    </row>
    <row r="473" spans="2:5" x14ac:dyDescent="0.25">
      <c r="B473" s="22" t="s">
        <v>77</v>
      </c>
      <c r="C473" s="23">
        <v>35</v>
      </c>
      <c r="D473" s="29"/>
      <c r="E473" s="29"/>
    </row>
    <row r="474" spans="2:5" x14ac:dyDescent="0.25">
      <c r="B474" s="22" t="s">
        <v>76</v>
      </c>
      <c r="C474" s="23">
        <v>10</v>
      </c>
      <c r="D474" s="29"/>
      <c r="E474" s="29"/>
    </row>
    <row r="475" spans="2:5" x14ac:dyDescent="0.25">
      <c r="B475" s="24" t="s">
        <v>73</v>
      </c>
      <c r="C475" s="21">
        <v>1</v>
      </c>
      <c r="D475" s="29"/>
      <c r="E475" s="29"/>
    </row>
    <row r="476" spans="2:5" x14ac:dyDescent="0.25">
      <c r="B476" s="24" t="s">
        <v>71</v>
      </c>
      <c r="C476" s="21">
        <v>2</v>
      </c>
      <c r="D476" s="29"/>
      <c r="E476" s="29"/>
    </row>
    <row r="477" spans="2:5" x14ac:dyDescent="0.25">
      <c r="B477" s="24" t="s">
        <v>72</v>
      </c>
      <c r="C477" s="21">
        <v>7</v>
      </c>
      <c r="D477" s="29"/>
      <c r="E477" s="29"/>
    </row>
    <row r="478" spans="2:5" x14ac:dyDescent="0.25">
      <c r="B478" s="22" t="s">
        <v>69</v>
      </c>
      <c r="C478" s="23">
        <v>67</v>
      </c>
      <c r="D478" s="29"/>
      <c r="E478" s="29"/>
    </row>
    <row r="479" spans="2:5" x14ac:dyDescent="0.25">
      <c r="B479" s="24" t="s">
        <v>74</v>
      </c>
      <c r="C479" s="21">
        <v>21</v>
      </c>
      <c r="D479" s="29"/>
      <c r="E479" s="29"/>
    </row>
    <row r="480" spans="2:5" x14ac:dyDescent="0.25">
      <c r="B480" s="24" t="s">
        <v>73</v>
      </c>
      <c r="C480" s="21">
        <v>37</v>
      </c>
      <c r="D480" s="29"/>
      <c r="E480" s="29"/>
    </row>
    <row r="481" spans="2:5" x14ac:dyDescent="0.25">
      <c r="B481" s="24" t="s">
        <v>71</v>
      </c>
      <c r="C481" s="21">
        <v>1</v>
      </c>
      <c r="D481" s="29"/>
      <c r="E481" s="29"/>
    </row>
    <row r="482" spans="2:5" x14ac:dyDescent="0.25">
      <c r="B482" s="24" t="s">
        <v>72</v>
      </c>
      <c r="C482" s="21">
        <v>8</v>
      </c>
      <c r="D482" s="29"/>
      <c r="E482" s="29"/>
    </row>
    <row r="483" spans="2:5" x14ac:dyDescent="0.25">
      <c r="B483" s="16" t="s">
        <v>65</v>
      </c>
      <c r="C483" s="17">
        <v>80</v>
      </c>
      <c r="D483" s="30">
        <f>C484/C483</f>
        <v>0.7</v>
      </c>
      <c r="E483" s="30">
        <f>C484/(C483-C486-C487-C490-C491)</f>
        <v>0.84848484848484851</v>
      </c>
    </row>
    <row r="484" spans="2:5" x14ac:dyDescent="0.25">
      <c r="B484" s="22" t="s">
        <v>77</v>
      </c>
      <c r="C484" s="23">
        <v>56</v>
      </c>
      <c r="D484" s="29"/>
      <c r="E484" s="29"/>
    </row>
    <row r="485" spans="2:5" x14ac:dyDescent="0.25">
      <c r="B485" s="22" t="s">
        <v>76</v>
      </c>
      <c r="C485" s="23">
        <v>3</v>
      </c>
      <c r="D485" s="29"/>
      <c r="E485" s="29"/>
    </row>
    <row r="486" spans="2:5" x14ac:dyDescent="0.25">
      <c r="B486" s="24" t="s">
        <v>74</v>
      </c>
      <c r="C486" s="21">
        <v>1</v>
      </c>
      <c r="D486" s="29"/>
      <c r="E486" s="29"/>
    </row>
    <row r="487" spans="2:5" x14ac:dyDescent="0.25">
      <c r="B487" s="24" t="s">
        <v>73</v>
      </c>
      <c r="C487" s="21">
        <v>1</v>
      </c>
      <c r="D487" s="29"/>
      <c r="E487" s="29"/>
    </row>
    <row r="488" spans="2:5" x14ac:dyDescent="0.25">
      <c r="B488" s="24" t="s">
        <v>72</v>
      </c>
      <c r="C488" s="21">
        <v>1</v>
      </c>
      <c r="D488" s="29"/>
      <c r="E488" s="29"/>
    </row>
    <row r="489" spans="2:5" x14ac:dyDescent="0.25">
      <c r="B489" s="22" t="s">
        <v>69</v>
      </c>
      <c r="C489" s="23">
        <v>21</v>
      </c>
      <c r="D489" s="29"/>
      <c r="E489" s="29"/>
    </row>
    <row r="490" spans="2:5" x14ac:dyDescent="0.25">
      <c r="B490" s="24" t="s">
        <v>74</v>
      </c>
      <c r="C490" s="21">
        <v>5</v>
      </c>
      <c r="D490" s="29"/>
      <c r="E490" s="29"/>
    </row>
    <row r="491" spans="2:5" x14ac:dyDescent="0.25">
      <c r="B491" s="24" t="s">
        <v>73</v>
      </c>
      <c r="C491" s="21">
        <v>7</v>
      </c>
      <c r="D491" s="29"/>
      <c r="E491" s="29"/>
    </row>
    <row r="492" spans="2:5" x14ac:dyDescent="0.25">
      <c r="B492" s="24" t="s">
        <v>70</v>
      </c>
      <c r="C492" s="21">
        <v>3</v>
      </c>
      <c r="D492" s="29"/>
      <c r="E492" s="29"/>
    </row>
    <row r="493" spans="2:5" x14ac:dyDescent="0.25">
      <c r="B493" s="24" t="s">
        <v>71</v>
      </c>
      <c r="C493" s="21">
        <v>1</v>
      </c>
      <c r="D493" s="29"/>
      <c r="E493" s="29"/>
    </row>
    <row r="494" spans="2:5" x14ac:dyDescent="0.25">
      <c r="B494" s="24" t="s">
        <v>72</v>
      </c>
      <c r="C494" s="21">
        <v>5</v>
      </c>
      <c r="D494" s="29"/>
      <c r="E494" s="29"/>
    </row>
    <row r="495" spans="2:5" x14ac:dyDescent="0.25">
      <c r="B495" s="16" t="s">
        <v>1</v>
      </c>
      <c r="C495" s="17">
        <v>510</v>
      </c>
      <c r="D495" s="30">
        <f>C496/C495</f>
        <v>0.5607843137254902</v>
      </c>
      <c r="E495" s="30">
        <f>C496/(C495-C498-C499-C503-C504)</f>
        <v>0.71499999999999997</v>
      </c>
    </row>
    <row r="496" spans="2:5" x14ac:dyDescent="0.25">
      <c r="B496" s="22" t="s">
        <v>77</v>
      </c>
      <c r="C496" s="23">
        <v>286</v>
      </c>
      <c r="D496" s="29"/>
      <c r="E496" s="29"/>
    </row>
    <row r="497" spans="2:5" x14ac:dyDescent="0.25">
      <c r="B497" s="22" t="s">
        <v>76</v>
      </c>
      <c r="C497" s="23">
        <v>42</v>
      </c>
      <c r="D497" s="29"/>
      <c r="E497" s="29"/>
    </row>
    <row r="498" spans="2:5" x14ac:dyDescent="0.25">
      <c r="B498" s="24" t="s">
        <v>74</v>
      </c>
      <c r="C498" s="21">
        <v>1</v>
      </c>
      <c r="D498" s="29"/>
      <c r="E498" s="29"/>
    </row>
    <row r="499" spans="2:5" x14ac:dyDescent="0.25">
      <c r="B499" s="24" t="s">
        <v>73</v>
      </c>
      <c r="C499" s="21">
        <v>5</v>
      </c>
      <c r="D499" s="29"/>
      <c r="E499" s="29"/>
    </row>
    <row r="500" spans="2:5" x14ac:dyDescent="0.25">
      <c r="B500" s="24" t="s">
        <v>71</v>
      </c>
      <c r="C500" s="21">
        <v>4</v>
      </c>
      <c r="D500" s="29"/>
      <c r="E500" s="29"/>
    </row>
    <row r="501" spans="2:5" x14ac:dyDescent="0.25">
      <c r="B501" s="24" t="s">
        <v>72</v>
      </c>
      <c r="C501" s="21">
        <v>32</v>
      </c>
      <c r="D501" s="29"/>
      <c r="E501" s="29"/>
    </row>
    <row r="502" spans="2:5" x14ac:dyDescent="0.25">
      <c r="B502" s="22" t="s">
        <v>69</v>
      </c>
      <c r="C502" s="23">
        <v>182</v>
      </c>
      <c r="D502" s="29"/>
      <c r="E502" s="29"/>
    </row>
    <row r="503" spans="2:5" x14ac:dyDescent="0.25">
      <c r="B503" s="24" t="s">
        <v>74</v>
      </c>
      <c r="C503" s="21">
        <v>48</v>
      </c>
      <c r="D503" s="29"/>
      <c r="E503" s="29"/>
    </row>
    <row r="504" spans="2:5" x14ac:dyDescent="0.25">
      <c r="B504" s="24" t="s">
        <v>73</v>
      </c>
      <c r="C504" s="21">
        <v>56</v>
      </c>
      <c r="D504" s="29"/>
      <c r="E504" s="29"/>
    </row>
    <row r="505" spans="2:5" x14ac:dyDescent="0.25">
      <c r="B505" s="24" t="s">
        <v>70</v>
      </c>
      <c r="C505" s="21">
        <v>11</v>
      </c>
      <c r="D505" s="29"/>
      <c r="E505" s="29"/>
    </row>
    <row r="506" spans="2:5" x14ac:dyDescent="0.25">
      <c r="B506" s="24" t="s">
        <v>71</v>
      </c>
      <c r="C506" s="21">
        <v>11</v>
      </c>
      <c r="D506" s="29"/>
      <c r="E506" s="29"/>
    </row>
    <row r="507" spans="2:5" x14ac:dyDescent="0.25">
      <c r="B507" s="24" t="s">
        <v>72</v>
      </c>
      <c r="C507" s="21">
        <v>56</v>
      </c>
      <c r="D507" s="29"/>
      <c r="E507" s="29"/>
    </row>
    <row r="508" spans="2:5" x14ac:dyDescent="0.25">
      <c r="B508" s="16" t="s">
        <v>10</v>
      </c>
      <c r="C508" s="17">
        <v>485</v>
      </c>
      <c r="D508" s="30">
        <f>C509/C508</f>
        <v>0.63505154639175254</v>
      </c>
      <c r="E508" s="30">
        <f>C509/(C508-C511-C512-C515-C516)</f>
        <v>0.77192982456140347</v>
      </c>
    </row>
    <row r="509" spans="2:5" x14ac:dyDescent="0.25">
      <c r="B509" s="22" t="s">
        <v>77</v>
      </c>
      <c r="C509" s="23">
        <v>308</v>
      </c>
      <c r="D509" s="29"/>
      <c r="E509" s="29"/>
    </row>
    <row r="510" spans="2:5" x14ac:dyDescent="0.25">
      <c r="B510" s="22" t="s">
        <v>76</v>
      </c>
      <c r="C510" s="23">
        <v>6</v>
      </c>
      <c r="D510" s="29"/>
      <c r="E510" s="29"/>
    </row>
    <row r="511" spans="2:5" x14ac:dyDescent="0.25">
      <c r="B511" s="24" t="s">
        <v>74</v>
      </c>
      <c r="C511" s="21">
        <v>2</v>
      </c>
      <c r="D511" s="29"/>
      <c r="E511" s="29"/>
    </row>
    <row r="512" spans="2:5" x14ac:dyDescent="0.25">
      <c r="B512" s="24" t="s">
        <v>73</v>
      </c>
      <c r="C512" s="21">
        <v>1</v>
      </c>
      <c r="D512" s="29"/>
      <c r="E512" s="29"/>
    </row>
    <row r="513" spans="2:5" x14ac:dyDescent="0.25">
      <c r="B513" s="24" t="s">
        <v>72</v>
      </c>
      <c r="C513" s="21">
        <v>3</v>
      </c>
      <c r="D513" s="29"/>
      <c r="E513" s="29"/>
    </row>
    <row r="514" spans="2:5" x14ac:dyDescent="0.25">
      <c r="B514" s="22" t="s">
        <v>69</v>
      </c>
      <c r="C514" s="23">
        <v>171</v>
      </c>
      <c r="D514" s="29"/>
      <c r="E514" s="29"/>
    </row>
    <row r="515" spans="2:5" x14ac:dyDescent="0.25">
      <c r="B515" s="24" t="s">
        <v>74</v>
      </c>
      <c r="C515" s="21">
        <v>38</v>
      </c>
      <c r="D515" s="29"/>
      <c r="E515" s="29"/>
    </row>
    <row r="516" spans="2:5" x14ac:dyDescent="0.25">
      <c r="B516" s="24" t="s">
        <v>73</v>
      </c>
      <c r="C516" s="21">
        <v>45</v>
      </c>
      <c r="D516" s="29"/>
      <c r="E516" s="29"/>
    </row>
    <row r="517" spans="2:5" x14ac:dyDescent="0.25">
      <c r="B517" s="24" t="s">
        <v>70</v>
      </c>
      <c r="C517" s="21">
        <v>11</v>
      </c>
      <c r="D517" s="29"/>
      <c r="E517" s="29"/>
    </row>
    <row r="518" spans="2:5" x14ac:dyDescent="0.25">
      <c r="B518" s="24" t="s">
        <v>71</v>
      </c>
      <c r="C518" s="21">
        <v>14</v>
      </c>
      <c r="D518" s="29"/>
      <c r="E518" s="29"/>
    </row>
    <row r="519" spans="2:5" x14ac:dyDescent="0.25">
      <c r="B519" s="24" t="s">
        <v>72</v>
      </c>
      <c r="C519" s="21">
        <v>63</v>
      </c>
      <c r="D519" s="29"/>
      <c r="E519" s="29"/>
    </row>
    <row r="520" spans="2:5" x14ac:dyDescent="0.25">
      <c r="B520" s="16" t="s">
        <v>66</v>
      </c>
      <c r="C520" s="17">
        <v>43</v>
      </c>
      <c r="D520" s="30">
        <f>C521/C520</f>
        <v>0.48837209302325579</v>
      </c>
      <c r="E520" s="30">
        <f>C521/(C520-C523-C524)</f>
        <v>0.58333333333333337</v>
      </c>
    </row>
    <row r="521" spans="2:5" x14ac:dyDescent="0.25">
      <c r="B521" s="22" t="s">
        <v>77</v>
      </c>
      <c r="C521" s="23">
        <v>21</v>
      </c>
      <c r="D521" s="29"/>
      <c r="E521" s="29"/>
    </row>
    <row r="522" spans="2:5" x14ac:dyDescent="0.25">
      <c r="B522" s="22" t="s">
        <v>69</v>
      </c>
      <c r="C522" s="23">
        <v>22</v>
      </c>
      <c r="D522" s="29"/>
      <c r="E522" s="29"/>
    </row>
    <row r="523" spans="2:5" x14ac:dyDescent="0.25">
      <c r="B523" s="24" t="s">
        <v>74</v>
      </c>
      <c r="C523" s="21">
        <v>5</v>
      </c>
      <c r="D523" s="29"/>
      <c r="E523" s="29"/>
    </row>
    <row r="524" spans="2:5" x14ac:dyDescent="0.25">
      <c r="B524" s="24" t="s">
        <v>73</v>
      </c>
      <c r="C524" s="21">
        <v>2</v>
      </c>
      <c r="D524" s="29"/>
      <c r="E524" s="29"/>
    </row>
    <row r="525" spans="2:5" x14ac:dyDescent="0.25">
      <c r="B525" s="24" t="s">
        <v>70</v>
      </c>
      <c r="C525" s="21">
        <v>12</v>
      </c>
      <c r="D525" s="29"/>
      <c r="E525" s="29"/>
    </row>
    <row r="526" spans="2:5" x14ac:dyDescent="0.25">
      <c r="B526" s="24" t="s">
        <v>72</v>
      </c>
      <c r="C526" s="21">
        <v>3</v>
      </c>
      <c r="D526" s="29"/>
      <c r="E526" s="29"/>
    </row>
    <row r="527" spans="2:5" x14ac:dyDescent="0.25">
      <c r="B527" s="16" t="s">
        <v>7</v>
      </c>
      <c r="C527" s="17">
        <v>174</v>
      </c>
      <c r="D527" s="30">
        <f>C528/C527</f>
        <v>0.43103448275862066</v>
      </c>
      <c r="E527" s="30">
        <f>C528/(C527-C530-C533-C534)</f>
        <v>0.76530612244897955</v>
      </c>
    </row>
    <row r="528" spans="2:5" x14ac:dyDescent="0.25">
      <c r="B528" s="22" t="s">
        <v>77</v>
      </c>
      <c r="C528" s="23">
        <v>75</v>
      </c>
      <c r="D528" s="29"/>
      <c r="E528" s="29"/>
    </row>
    <row r="529" spans="2:5" x14ac:dyDescent="0.25">
      <c r="B529" s="22" t="s">
        <v>76</v>
      </c>
      <c r="C529" s="23">
        <v>2</v>
      </c>
      <c r="D529" s="29"/>
      <c r="E529" s="29"/>
    </row>
    <row r="530" spans="2:5" x14ac:dyDescent="0.25">
      <c r="B530" s="24" t="s">
        <v>74</v>
      </c>
      <c r="C530" s="21">
        <v>1</v>
      </c>
      <c r="D530" s="29"/>
      <c r="E530" s="29"/>
    </row>
    <row r="531" spans="2:5" x14ac:dyDescent="0.25">
      <c r="B531" s="24" t="s">
        <v>72</v>
      </c>
      <c r="C531" s="21">
        <v>1</v>
      </c>
      <c r="D531" s="29"/>
      <c r="E531" s="29"/>
    </row>
    <row r="532" spans="2:5" x14ac:dyDescent="0.25">
      <c r="B532" s="22" t="s">
        <v>69</v>
      </c>
      <c r="C532" s="23">
        <v>97</v>
      </c>
      <c r="D532" s="29"/>
      <c r="E532" s="29"/>
    </row>
    <row r="533" spans="2:5" x14ac:dyDescent="0.25">
      <c r="B533" s="24" t="s">
        <v>74</v>
      </c>
      <c r="C533" s="21">
        <v>48</v>
      </c>
      <c r="D533" s="29"/>
      <c r="E533" s="29"/>
    </row>
    <row r="534" spans="2:5" x14ac:dyDescent="0.25">
      <c r="B534" s="24" t="s">
        <v>73</v>
      </c>
      <c r="C534" s="21">
        <v>27</v>
      </c>
      <c r="D534" s="29"/>
      <c r="E534" s="29"/>
    </row>
    <row r="535" spans="2:5" x14ac:dyDescent="0.25">
      <c r="B535" s="24" t="s">
        <v>70</v>
      </c>
      <c r="C535" s="21">
        <v>4</v>
      </c>
      <c r="D535" s="29"/>
      <c r="E535" s="29"/>
    </row>
    <row r="536" spans="2:5" x14ac:dyDescent="0.25">
      <c r="B536" s="24" t="s">
        <v>71</v>
      </c>
      <c r="C536" s="21">
        <v>2</v>
      </c>
      <c r="D536" s="29"/>
      <c r="E536" s="29"/>
    </row>
    <row r="537" spans="2:5" x14ac:dyDescent="0.25">
      <c r="B537" s="24" t="s">
        <v>72</v>
      </c>
      <c r="C537" s="21">
        <v>16</v>
      </c>
      <c r="D537" s="29"/>
      <c r="E537" s="29"/>
    </row>
    <row r="538" spans="2:5" x14ac:dyDescent="0.25">
      <c r="B538" s="16" t="s">
        <v>12</v>
      </c>
      <c r="C538" s="17">
        <v>299</v>
      </c>
      <c r="D538" s="30">
        <f>C539/C538</f>
        <v>0.51839464882943143</v>
      </c>
      <c r="E538" s="30">
        <f>C539/(C538-C541-C542-C546-C547)</f>
        <v>0.71100917431192656</v>
      </c>
    </row>
    <row r="539" spans="2:5" x14ac:dyDescent="0.25">
      <c r="B539" s="22" t="s">
        <v>77</v>
      </c>
      <c r="C539" s="23">
        <v>155</v>
      </c>
      <c r="D539" s="29"/>
      <c r="E539" s="29"/>
    </row>
    <row r="540" spans="2:5" x14ac:dyDescent="0.25">
      <c r="B540" s="22" t="s">
        <v>76</v>
      </c>
      <c r="C540" s="23">
        <v>20</v>
      </c>
      <c r="D540" s="29"/>
      <c r="E540" s="29"/>
    </row>
    <row r="541" spans="2:5" x14ac:dyDescent="0.25">
      <c r="B541" s="24" t="s">
        <v>74</v>
      </c>
      <c r="C541" s="21">
        <v>3</v>
      </c>
      <c r="D541" s="29"/>
      <c r="E541" s="29"/>
    </row>
    <row r="542" spans="2:5" x14ac:dyDescent="0.25">
      <c r="B542" s="24" t="s">
        <v>73</v>
      </c>
      <c r="C542" s="21">
        <v>3</v>
      </c>
      <c r="D542" s="29"/>
      <c r="E542" s="29"/>
    </row>
    <row r="543" spans="2:5" x14ac:dyDescent="0.25">
      <c r="B543" s="24" t="s">
        <v>71</v>
      </c>
      <c r="C543" s="21">
        <v>1</v>
      </c>
      <c r="D543" s="29"/>
      <c r="E543" s="29"/>
    </row>
    <row r="544" spans="2:5" x14ac:dyDescent="0.25">
      <c r="B544" s="24" t="s">
        <v>72</v>
      </c>
      <c r="C544" s="21">
        <v>13</v>
      </c>
      <c r="D544" s="29"/>
      <c r="E544" s="29"/>
    </row>
    <row r="545" spans="2:5" x14ac:dyDescent="0.25">
      <c r="B545" s="22" t="s">
        <v>69</v>
      </c>
      <c r="C545" s="23">
        <v>124</v>
      </c>
      <c r="D545" s="29"/>
      <c r="E545" s="29"/>
    </row>
    <row r="546" spans="2:5" x14ac:dyDescent="0.25">
      <c r="B546" s="24" t="s">
        <v>74</v>
      </c>
      <c r="C546" s="21">
        <v>32</v>
      </c>
      <c r="D546" s="29"/>
      <c r="E546" s="29"/>
    </row>
    <row r="547" spans="2:5" x14ac:dyDescent="0.25">
      <c r="B547" s="24" t="s">
        <v>73</v>
      </c>
      <c r="C547" s="21">
        <v>43</v>
      </c>
      <c r="D547" s="29"/>
      <c r="E547" s="29"/>
    </row>
    <row r="548" spans="2:5" x14ac:dyDescent="0.25">
      <c r="B548" s="24" t="s">
        <v>70</v>
      </c>
      <c r="C548" s="21">
        <v>9</v>
      </c>
      <c r="D548" s="29"/>
      <c r="E548" s="29"/>
    </row>
    <row r="549" spans="2:5" x14ac:dyDescent="0.25">
      <c r="B549" s="24" t="s">
        <v>71</v>
      </c>
      <c r="C549" s="21">
        <v>5</v>
      </c>
      <c r="D549" s="29"/>
      <c r="E549" s="29"/>
    </row>
    <row r="550" spans="2:5" x14ac:dyDescent="0.25">
      <c r="B550" s="24" t="s">
        <v>72</v>
      </c>
      <c r="C550" s="21">
        <v>35</v>
      </c>
      <c r="D550" s="29"/>
      <c r="E550" s="29"/>
    </row>
    <row r="551" spans="2:5" x14ac:dyDescent="0.25">
      <c r="B551" s="16" t="s">
        <v>15</v>
      </c>
      <c r="C551" s="17">
        <v>595</v>
      </c>
      <c r="D551" s="30">
        <f>C552/C551</f>
        <v>0.53277310924369747</v>
      </c>
      <c r="E551" s="30">
        <f>C552/(C551-C554-C555-C559-C560)</f>
        <v>0.67161016949152541</v>
      </c>
    </row>
    <row r="552" spans="2:5" x14ac:dyDescent="0.25">
      <c r="B552" s="22" t="s">
        <v>77</v>
      </c>
      <c r="C552" s="23">
        <v>317</v>
      </c>
      <c r="D552" s="29"/>
      <c r="E552" s="29"/>
    </row>
    <row r="553" spans="2:5" x14ac:dyDescent="0.25">
      <c r="B553" s="22" t="s">
        <v>76</v>
      </c>
      <c r="C553" s="23">
        <v>35</v>
      </c>
      <c r="D553" s="29"/>
      <c r="E553" s="29"/>
    </row>
    <row r="554" spans="2:5" x14ac:dyDescent="0.25">
      <c r="B554" s="24" t="s">
        <v>74</v>
      </c>
      <c r="C554" s="21">
        <v>1</v>
      </c>
      <c r="D554" s="29"/>
      <c r="E554" s="29"/>
    </row>
    <row r="555" spans="2:5" x14ac:dyDescent="0.25">
      <c r="B555" s="24" t="s">
        <v>73</v>
      </c>
      <c r="C555" s="21">
        <v>5</v>
      </c>
      <c r="D555" s="29"/>
      <c r="E555" s="29"/>
    </row>
    <row r="556" spans="2:5" x14ac:dyDescent="0.25">
      <c r="B556" s="24" t="s">
        <v>71</v>
      </c>
      <c r="C556" s="21">
        <v>9</v>
      </c>
      <c r="D556" s="29"/>
      <c r="E556" s="29"/>
    </row>
    <row r="557" spans="2:5" x14ac:dyDescent="0.25">
      <c r="B557" s="24" t="s">
        <v>72</v>
      </c>
      <c r="C557" s="21">
        <v>20</v>
      </c>
      <c r="D557" s="29"/>
      <c r="E557" s="29"/>
    </row>
    <row r="558" spans="2:5" x14ac:dyDescent="0.25">
      <c r="B558" s="22" t="s">
        <v>69</v>
      </c>
      <c r="C558" s="23">
        <v>243</v>
      </c>
      <c r="D558" s="29"/>
      <c r="E558" s="29"/>
    </row>
    <row r="559" spans="2:5" x14ac:dyDescent="0.25">
      <c r="B559" s="24" t="s">
        <v>74</v>
      </c>
      <c r="C559" s="21">
        <v>55</v>
      </c>
      <c r="D559" s="29"/>
      <c r="E559" s="29"/>
    </row>
    <row r="560" spans="2:5" x14ac:dyDescent="0.25">
      <c r="B560" s="24" t="s">
        <v>73</v>
      </c>
      <c r="C560" s="21">
        <v>62</v>
      </c>
      <c r="D560" s="29"/>
      <c r="E560" s="29"/>
    </row>
    <row r="561" spans="2:5" x14ac:dyDescent="0.25">
      <c r="B561" s="24" t="s">
        <v>70</v>
      </c>
      <c r="C561" s="21">
        <v>14</v>
      </c>
      <c r="D561" s="29"/>
      <c r="E561" s="29"/>
    </row>
    <row r="562" spans="2:5" x14ac:dyDescent="0.25">
      <c r="B562" s="24" t="s">
        <v>71</v>
      </c>
      <c r="C562" s="21">
        <v>32</v>
      </c>
      <c r="D562" s="29"/>
      <c r="E562" s="29"/>
    </row>
    <row r="563" spans="2:5" x14ac:dyDescent="0.25">
      <c r="B563" s="24" t="s">
        <v>72</v>
      </c>
      <c r="C563" s="21">
        <v>80</v>
      </c>
      <c r="D563" s="29"/>
      <c r="E563" s="29"/>
    </row>
    <row r="564" spans="2:5" x14ac:dyDescent="0.25">
      <c r="B564" s="16" t="s">
        <v>26</v>
      </c>
      <c r="C564" s="17">
        <v>82</v>
      </c>
      <c r="D564" s="30">
        <f>C565/C564</f>
        <v>0.63414634146341464</v>
      </c>
      <c r="E564" s="30">
        <f>C565/(C564-C569-C570)</f>
        <v>0.77611940298507465</v>
      </c>
    </row>
    <row r="565" spans="2:5" x14ac:dyDescent="0.25">
      <c r="B565" s="22" t="s">
        <v>77</v>
      </c>
      <c r="C565" s="23">
        <v>52</v>
      </c>
      <c r="D565" s="29"/>
      <c r="E565" s="29"/>
    </row>
    <row r="566" spans="2:5" x14ac:dyDescent="0.25">
      <c r="B566" s="22" t="s">
        <v>76</v>
      </c>
      <c r="C566" s="23">
        <v>3</v>
      </c>
      <c r="D566" s="29"/>
      <c r="E566" s="29"/>
    </row>
    <row r="567" spans="2:5" x14ac:dyDescent="0.25">
      <c r="B567" s="24" t="s">
        <v>72</v>
      </c>
      <c r="C567" s="21">
        <v>3</v>
      </c>
      <c r="D567" s="29"/>
      <c r="E567" s="29"/>
    </row>
    <row r="568" spans="2:5" x14ac:dyDescent="0.25">
      <c r="B568" s="22" t="s">
        <v>69</v>
      </c>
      <c r="C568" s="23">
        <v>27</v>
      </c>
      <c r="D568" s="29"/>
      <c r="E568" s="29"/>
    </row>
    <row r="569" spans="2:5" x14ac:dyDescent="0.25">
      <c r="B569" s="24" t="s">
        <v>74</v>
      </c>
      <c r="C569" s="21">
        <v>5</v>
      </c>
      <c r="D569" s="29"/>
      <c r="E569" s="29"/>
    </row>
    <row r="570" spans="2:5" x14ac:dyDescent="0.25">
      <c r="B570" s="24" t="s">
        <v>73</v>
      </c>
      <c r="C570" s="21">
        <v>10</v>
      </c>
      <c r="D570" s="29"/>
      <c r="E570" s="29"/>
    </row>
    <row r="571" spans="2:5" x14ac:dyDescent="0.25">
      <c r="B571" s="24" t="s">
        <v>71</v>
      </c>
      <c r="C571" s="21">
        <v>3</v>
      </c>
      <c r="D571" s="29"/>
      <c r="E571" s="29"/>
    </row>
    <row r="572" spans="2:5" x14ac:dyDescent="0.25">
      <c r="B572" s="24" t="s">
        <v>72</v>
      </c>
      <c r="C572" s="21">
        <v>9</v>
      </c>
      <c r="D572" s="29"/>
      <c r="E572" s="29"/>
    </row>
    <row r="573" spans="2:5" x14ac:dyDescent="0.25">
      <c r="B573" s="16" t="s">
        <v>21</v>
      </c>
      <c r="C573" s="17">
        <v>102</v>
      </c>
      <c r="D573" s="30">
        <f>C574/C573</f>
        <v>0.51960784313725494</v>
      </c>
      <c r="E573" s="30">
        <f>C574/(C573-C576-C580-C581)</f>
        <v>0.66249999999999998</v>
      </c>
    </row>
    <row r="574" spans="2:5" x14ac:dyDescent="0.25">
      <c r="B574" s="22" t="s">
        <v>77</v>
      </c>
      <c r="C574" s="23">
        <v>53</v>
      </c>
      <c r="D574" s="29"/>
      <c r="E574" s="29"/>
    </row>
    <row r="575" spans="2:5" x14ac:dyDescent="0.25">
      <c r="B575" s="22" t="s">
        <v>76</v>
      </c>
      <c r="C575" s="23">
        <v>13</v>
      </c>
      <c r="D575" s="29"/>
      <c r="E575" s="29"/>
    </row>
    <row r="576" spans="2:5" x14ac:dyDescent="0.25">
      <c r="B576" s="24" t="s">
        <v>73</v>
      </c>
      <c r="C576" s="21">
        <v>2</v>
      </c>
      <c r="D576" s="29"/>
      <c r="E576" s="29"/>
    </row>
    <row r="577" spans="2:5" x14ac:dyDescent="0.25">
      <c r="B577" s="24" t="s">
        <v>71</v>
      </c>
      <c r="C577" s="21">
        <v>1</v>
      </c>
      <c r="D577" s="29"/>
      <c r="E577" s="29"/>
    </row>
    <row r="578" spans="2:5" x14ac:dyDescent="0.25">
      <c r="B578" s="24" t="s">
        <v>72</v>
      </c>
      <c r="C578" s="21">
        <v>10</v>
      </c>
      <c r="D578" s="29"/>
      <c r="E578" s="29"/>
    </row>
    <row r="579" spans="2:5" x14ac:dyDescent="0.25">
      <c r="B579" s="22" t="s">
        <v>69</v>
      </c>
      <c r="C579" s="23">
        <v>36</v>
      </c>
      <c r="D579" s="29"/>
      <c r="E579" s="29"/>
    </row>
    <row r="580" spans="2:5" x14ac:dyDescent="0.25">
      <c r="B580" s="24" t="s">
        <v>74</v>
      </c>
      <c r="C580" s="21">
        <v>11</v>
      </c>
      <c r="D580" s="29"/>
      <c r="E580" s="29"/>
    </row>
    <row r="581" spans="2:5" x14ac:dyDescent="0.25">
      <c r="B581" s="24" t="s">
        <v>73</v>
      </c>
      <c r="C581" s="21">
        <v>9</v>
      </c>
      <c r="D581" s="29"/>
      <c r="E581" s="29"/>
    </row>
    <row r="582" spans="2:5" x14ac:dyDescent="0.25">
      <c r="B582" s="24" t="s">
        <v>70</v>
      </c>
      <c r="C582" s="21">
        <v>5</v>
      </c>
      <c r="D582" s="29"/>
      <c r="E582" s="29"/>
    </row>
    <row r="583" spans="2:5" x14ac:dyDescent="0.25">
      <c r="B583" s="24" t="s">
        <v>71</v>
      </c>
      <c r="C583" s="21">
        <v>2</v>
      </c>
      <c r="D583" s="29"/>
      <c r="E583" s="29"/>
    </row>
    <row r="584" spans="2:5" x14ac:dyDescent="0.25">
      <c r="B584" s="24" t="s">
        <v>72</v>
      </c>
      <c r="C584" s="21">
        <v>9</v>
      </c>
      <c r="D584" s="29"/>
      <c r="E584" s="29"/>
    </row>
    <row r="585" spans="2:5" x14ac:dyDescent="0.25">
      <c r="B585" s="16" t="s">
        <v>18</v>
      </c>
      <c r="C585" s="17">
        <v>272</v>
      </c>
      <c r="D585" s="30">
        <f>C586/C585</f>
        <v>0.47426470588235292</v>
      </c>
      <c r="E585" s="30">
        <f>C586/(C585-C588-C592-C593)</f>
        <v>0.60280373831775702</v>
      </c>
    </row>
    <row r="586" spans="2:5" x14ac:dyDescent="0.25">
      <c r="B586" s="22" t="s">
        <v>77</v>
      </c>
      <c r="C586" s="23">
        <v>129</v>
      </c>
      <c r="D586" s="29"/>
      <c r="E586" s="29"/>
    </row>
    <row r="587" spans="2:5" x14ac:dyDescent="0.25">
      <c r="B587" s="22" t="s">
        <v>76</v>
      </c>
      <c r="C587" s="23">
        <v>15</v>
      </c>
      <c r="D587" s="29"/>
      <c r="E587" s="29"/>
    </row>
    <row r="588" spans="2:5" x14ac:dyDescent="0.25">
      <c r="B588" s="24" t="s">
        <v>74</v>
      </c>
      <c r="C588" s="21">
        <v>1</v>
      </c>
      <c r="D588" s="29"/>
      <c r="E588" s="29"/>
    </row>
    <row r="589" spans="2:5" x14ac:dyDescent="0.25">
      <c r="B589" s="24" t="s">
        <v>71</v>
      </c>
      <c r="C589" s="21">
        <v>4</v>
      </c>
      <c r="D589" s="29"/>
      <c r="E589" s="29"/>
    </row>
    <row r="590" spans="2:5" x14ac:dyDescent="0.25">
      <c r="B590" s="24" t="s">
        <v>72</v>
      </c>
      <c r="C590" s="21">
        <v>10</v>
      </c>
      <c r="D590" s="29"/>
      <c r="E590" s="29"/>
    </row>
    <row r="591" spans="2:5" x14ac:dyDescent="0.25">
      <c r="B591" s="22" t="s">
        <v>69</v>
      </c>
      <c r="C591" s="23">
        <v>128</v>
      </c>
      <c r="D591" s="29"/>
      <c r="E591" s="29"/>
    </row>
    <row r="592" spans="2:5" x14ac:dyDescent="0.25">
      <c r="B592" s="24" t="s">
        <v>74</v>
      </c>
      <c r="C592" s="21">
        <v>26</v>
      </c>
      <c r="D592" s="29"/>
      <c r="E592" s="29"/>
    </row>
    <row r="593" spans="2:5" x14ac:dyDescent="0.25">
      <c r="B593" s="24" t="s">
        <v>73</v>
      </c>
      <c r="C593" s="21">
        <v>31</v>
      </c>
      <c r="D593" s="29"/>
      <c r="E593" s="29"/>
    </row>
    <row r="594" spans="2:5" x14ac:dyDescent="0.25">
      <c r="B594" s="24" t="s">
        <v>70</v>
      </c>
      <c r="C594" s="21">
        <v>8</v>
      </c>
      <c r="D594" s="29"/>
      <c r="E594" s="29"/>
    </row>
    <row r="595" spans="2:5" x14ac:dyDescent="0.25">
      <c r="B595" s="24" t="s">
        <v>71</v>
      </c>
      <c r="C595" s="21">
        <v>21</v>
      </c>
      <c r="D595" s="29"/>
      <c r="E595" s="29"/>
    </row>
    <row r="596" spans="2:5" x14ac:dyDescent="0.25">
      <c r="B596" s="24" t="s">
        <v>72</v>
      </c>
      <c r="C596" s="21">
        <v>42</v>
      </c>
      <c r="D596" s="29"/>
      <c r="E596" s="29"/>
    </row>
    <row r="597" spans="2:5" x14ac:dyDescent="0.25">
      <c r="B597" s="16" t="s">
        <v>11</v>
      </c>
      <c r="C597" s="17">
        <v>12</v>
      </c>
      <c r="D597" s="30">
        <f>C598/C597</f>
        <v>0.75</v>
      </c>
      <c r="E597" s="30">
        <f>C598/(C597-C600)</f>
        <v>0.81818181818181823</v>
      </c>
    </row>
    <row r="598" spans="2:5" x14ac:dyDescent="0.25">
      <c r="B598" s="22" t="s">
        <v>77</v>
      </c>
      <c r="C598" s="23">
        <v>9</v>
      </c>
      <c r="D598" s="29"/>
      <c r="E598" s="29"/>
    </row>
    <row r="599" spans="2:5" x14ac:dyDescent="0.25">
      <c r="B599" s="22" t="s">
        <v>69</v>
      </c>
      <c r="C599" s="23">
        <v>3</v>
      </c>
      <c r="D599" s="29"/>
      <c r="E599" s="29"/>
    </row>
    <row r="600" spans="2:5" x14ac:dyDescent="0.25">
      <c r="B600" s="24" t="s">
        <v>73</v>
      </c>
      <c r="C600" s="21">
        <v>1</v>
      </c>
      <c r="D600" s="29"/>
      <c r="E600" s="29"/>
    </row>
    <row r="601" spans="2:5" x14ac:dyDescent="0.25">
      <c r="B601" s="24" t="s">
        <v>72</v>
      </c>
      <c r="C601" s="21">
        <v>2</v>
      </c>
      <c r="D601" s="29"/>
      <c r="E601" s="29"/>
    </row>
    <row r="602" spans="2:5" x14ac:dyDescent="0.25">
      <c r="B602" s="16" t="s">
        <v>63</v>
      </c>
      <c r="C602" s="17">
        <v>37</v>
      </c>
      <c r="D602" s="30">
        <f>C603/C602</f>
        <v>0.70270270270270274</v>
      </c>
      <c r="E602" s="30">
        <f>C603/(C602-C605-C606)</f>
        <v>0.8125</v>
      </c>
    </row>
    <row r="603" spans="2:5" x14ac:dyDescent="0.25">
      <c r="B603" s="22" t="s">
        <v>77</v>
      </c>
      <c r="C603" s="23">
        <v>26</v>
      </c>
      <c r="D603" s="29"/>
      <c r="E603" s="29"/>
    </row>
    <row r="604" spans="2:5" x14ac:dyDescent="0.25">
      <c r="B604" s="22" t="s">
        <v>69</v>
      </c>
      <c r="C604" s="23">
        <v>11</v>
      </c>
      <c r="D604" s="29"/>
      <c r="E604" s="29"/>
    </row>
    <row r="605" spans="2:5" x14ac:dyDescent="0.25">
      <c r="B605" s="24" t="s">
        <v>74</v>
      </c>
      <c r="C605" s="21">
        <v>3</v>
      </c>
      <c r="D605" s="29"/>
      <c r="E605" s="29"/>
    </row>
    <row r="606" spans="2:5" x14ac:dyDescent="0.25">
      <c r="B606" s="24" t="s">
        <v>73</v>
      </c>
      <c r="C606" s="21">
        <v>2</v>
      </c>
      <c r="D606" s="29"/>
      <c r="E606" s="29"/>
    </row>
    <row r="607" spans="2:5" x14ac:dyDescent="0.25">
      <c r="B607" s="24" t="s">
        <v>70</v>
      </c>
      <c r="C607" s="21">
        <v>1</v>
      </c>
      <c r="D607" s="29"/>
      <c r="E607" s="29"/>
    </row>
    <row r="608" spans="2:5" ht="13.8" thickBot="1" x14ac:dyDescent="0.3">
      <c r="B608" s="24" t="s">
        <v>72</v>
      </c>
      <c r="C608" s="21">
        <v>5</v>
      </c>
      <c r="D608" s="29"/>
      <c r="E608" s="29"/>
    </row>
    <row r="609" spans="2:5" ht="13.8" thickBot="1" x14ac:dyDescent="0.3">
      <c r="B609" s="14" t="s">
        <v>50</v>
      </c>
      <c r="C609" s="15">
        <v>3539</v>
      </c>
      <c r="D609" s="28">
        <f>(C611+C618+C627+C638+C648+C659+C668+C678+C685+C696+C703+C713+C723+C730+C741+C749+C755+C767+C774+C783+C792)/C609</f>
        <v>0.66628991240463409</v>
      </c>
      <c r="E609" s="28">
        <f>(C611+C618+C627+C638+C648+C659+C668+C678+C685+C696+C703+C713+C723+C730+C741+C749+C755+C767+C774+C783+C792)/(C609-C613-C614-C622-C623-C629-C633-C634-C640-C643-C644-C650-C654-C655-C663-C664-C670-C673-C674-C682-C683-C687-C691-C692-C698-C699-C705-C708-C709-C715-C718-C719-C725-C726-C732-C736-C737-C743-C745-C746-C751-C752-C757-C758-C762-C763-C769-C770-C778-C779-C787-C788-C796-C797)</f>
        <v>0.88513513513513509</v>
      </c>
    </row>
    <row r="610" spans="2:5" x14ac:dyDescent="0.25">
      <c r="B610" s="16" t="s">
        <v>13</v>
      </c>
      <c r="C610" s="17">
        <v>52</v>
      </c>
      <c r="D610" s="30">
        <f>C611/C610</f>
        <v>0.84615384615384615</v>
      </c>
      <c r="E610" s="30">
        <f>C611/(C610-C613-C614)</f>
        <v>0.89795918367346939</v>
      </c>
    </row>
    <row r="611" spans="2:5" x14ac:dyDescent="0.25">
      <c r="B611" s="22" t="s">
        <v>77</v>
      </c>
      <c r="C611" s="23">
        <v>44</v>
      </c>
      <c r="D611" s="29"/>
      <c r="E611" s="29"/>
    </row>
    <row r="612" spans="2:5" x14ac:dyDescent="0.25">
      <c r="B612" s="22" t="s">
        <v>69</v>
      </c>
      <c r="C612" s="23">
        <v>8</v>
      </c>
      <c r="D612" s="29"/>
      <c r="E612" s="29"/>
    </row>
    <row r="613" spans="2:5" x14ac:dyDescent="0.25">
      <c r="B613" s="24" t="s">
        <v>74</v>
      </c>
      <c r="C613" s="21">
        <v>2</v>
      </c>
      <c r="D613" s="29"/>
      <c r="E613" s="29"/>
    </row>
    <row r="614" spans="2:5" x14ac:dyDescent="0.25">
      <c r="B614" s="24" t="s">
        <v>73</v>
      </c>
      <c r="C614" s="21">
        <v>1</v>
      </c>
      <c r="D614" s="29"/>
      <c r="E614" s="29"/>
    </row>
    <row r="615" spans="2:5" x14ac:dyDescent="0.25">
      <c r="B615" s="24" t="s">
        <v>71</v>
      </c>
      <c r="C615" s="21">
        <v>4</v>
      </c>
      <c r="D615" s="29"/>
      <c r="E615" s="29"/>
    </row>
    <row r="616" spans="2:5" x14ac:dyDescent="0.25">
      <c r="B616" s="24" t="s">
        <v>72</v>
      </c>
      <c r="C616" s="21">
        <v>1</v>
      </c>
      <c r="D616" s="29"/>
      <c r="E616" s="29"/>
    </row>
    <row r="617" spans="2:5" x14ac:dyDescent="0.25">
      <c r="B617" s="16" t="s">
        <v>65</v>
      </c>
      <c r="C617" s="17">
        <v>101</v>
      </c>
      <c r="D617" s="30">
        <f>C618/C617</f>
        <v>0.60396039603960394</v>
      </c>
      <c r="E617" s="30">
        <f>C618/(C617-C622-C623)</f>
        <v>0.87142857142857144</v>
      </c>
    </row>
    <row r="618" spans="2:5" x14ac:dyDescent="0.25">
      <c r="B618" s="22" t="s">
        <v>77</v>
      </c>
      <c r="C618" s="23">
        <v>61</v>
      </c>
      <c r="D618" s="29"/>
      <c r="E618" s="29"/>
    </row>
    <row r="619" spans="2:5" x14ac:dyDescent="0.25">
      <c r="B619" s="22" t="s">
        <v>76</v>
      </c>
      <c r="C619" s="23">
        <v>6</v>
      </c>
      <c r="D619" s="29"/>
      <c r="E619" s="29"/>
    </row>
    <row r="620" spans="2:5" x14ac:dyDescent="0.25">
      <c r="B620" s="24" t="s">
        <v>71</v>
      </c>
      <c r="C620" s="21">
        <v>6</v>
      </c>
      <c r="D620" s="29"/>
      <c r="E620" s="29"/>
    </row>
    <row r="621" spans="2:5" x14ac:dyDescent="0.25">
      <c r="B621" s="22" t="s">
        <v>69</v>
      </c>
      <c r="C621" s="23">
        <v>34</v>
      </c>
      <c r="D621" s="29"/>
      <c r="E621" s="29"/>
    </row>
    <row r="622" spans="2:5" x14ac:dyDescent="0.25">
      <c r="B622" s="24" t="s">
        <v>74</v>
      </c>
      <c r="C622" s="21">
        <v>18</v>
      </c>
      <c r="D622" s="29"/>
      <c r="E622" s="29"/>
    </row>
    <row r="623" spans="2:5" x14ac:dyDescent="0.25">
      <c r="B623" s="24" t="s">
        <v>73</v>
      </c>
      <c r="C623" s="21">
        <v>13</v>
      </c>
      <c r="D623" s="29"/>
      <c r="E623" s="29"/>
    </row>
    <row r="624" spans="2:5" x14ac:dyDescent="0.25">
      <c r="B624" s="24" t="s">
        <v>71</v>
      </c>
      <c r="C624" s="21">
        <v>1</v>
      </c>
      <c r="D624" s="29"/>
      <c r="E624" s="29"/>
    </row>
    <row r="625" spans="2:5" x14ac:dyDescent="0.25">
      <c r="B625" s="24" t="s">
        <v>72</v>
      </c>
      <c r="C625" s="21">
        <v>2</v>
      </c>
      <c r="D625" s="29"/>
      <c r="E625" s="29"/>
    </row>
    <row r="626" spans="2:5" x14ac:dyDescent="0.25">
      <c r="B626" s="16" t="s">
        <v>1</v>
      </c>
      <c r="C626" s="17">
        <v>1557</v>
      </c>
      <c r="D626" s="30">
        <f>C627/C626</f>
        <v>0.71547848426461147</v>
      </c>
      <c r="E626" s="30">
        <f>C627/(C626-C629-C633-C634)</f>
        <v>0.90056588520614389</v>
      </c>
    </row>
    <row r="627" spans="2:5" x14ac:dyDescent="0.25">
      <c r="B627" s="22" t="s">
        <v>77</v>
      </c>
      <c r="C627" s="23">
        <v>1114</v>
      </c>
      <c r="D627" s="29"/>
      <c r="E627" s="29"/>
    </row>
    <row r="628" spans="2:5" x14ac:dyDescent="0.25">
      <c r="B628" s="22" t="s">
        <v>76</v>
      </c>
      <c r="C628" s="23">
        <v>12</v>
      </c>
      <c r="D628" s="29"/>
      <c r="E628" s="29"/>
    </row>
    <row r="629" spans="2:5" x14ac:dyDescent="0.25">
      <c r="B629" s="24" t="s">
        <v>73</v>
      </c>
      <c r="C629" s="21">
        <v>6</v>
      </c>
      <c r="D629" s="29"/>
      <c r="E629" s="29"/>
    </row>
    <row r="630" spans="2:5" x14ac:dyDescent="0.25">
      <c r="B630" s="24" t="s">
        <v>71</v>
      </c>
      <c r="C630" s="21">
        <v>2</v>
      </c>
      <c r="D630" s="29"/>
      <c r="E630" s="29"/>
    </row>
    <row r="631" spans="2:5" x14ac:dyDescent="0.25">
      <c r="B631" s="24" t="s">
        <v>72</v>
      </c>
      <c r="C631" s="21">
        <v>4</v>
      </c>
      <c r="D631" s="29"/>
      <c r="E631" s="29"/>
    </row>
    <row r="632" spans="2:5" x14ac:dyDescent="0.25">
      <c r="B632" s="22" t="s">
        <v>69</v>
      </c>
      <c r="C632" s="23">
        <v>431</v>
      </c>
      <c r="D632" s="29"/>
      <c r="E632" s="29"/>
    </row>
    <row r="633" spans="2:5" x14ac:dyDescent="0.25">
      <c r="B633" s="24" t="s">
        <v>74</v>
      </c>
      <c r="C633" s="21">
        <v>216</v>
      </c>
      <c r="D633" s="29"/>
      <c r="E633" s="29"/>
    </row>
    <row r="634" spans="2:5" x14ac:dyDescent="0.25">
      <c r="B634" s="24" t="s">
        <v>73</v>
      </c>
      <c r="C634" s="21">
        <v>98</v>
      </c>
      <c r="D634" s="29"/>
      <c r="E634" s="29"/>
    </row>
    <row r="635" spans="2:5" x14ac:dyDescent="0.25">
      <c r="B635" s="24" t="s">
        <v>71</v>
      </c>
      <c r="C635" s="21">
        <v>70</v>
      </c>
      <c r="D635" s="29"/>
      <c r="E635" s="29"/>
    </row>
    <row r="636" spans="2:5" x14ac:dyDescent="0.25">
      <c r="B636" s="24" t="s">
        <v>72</v>
      </c>
      <c r="C636" s="21">
        <v>47</v>
      </c>
      <c r="D636" s="29"/>
      <c r="E636" s="29"/>
    </row>
    <row r="637" spans="2:5" x14ac:dyDescent="0.25">
      <c r="B637" s="16" t="s">
        <v>10</v>
      </c>
      <c r="C637" s="17">
        <v>111</v>
      </c>
      <c r="D637" s="30">
        <f>C638/C637</f>
        <v>0.63063063063063063</v>
      </c>
      <c r="E637" s="30">
        <f>C638/(C637-C640-C643-C644)</f>
        <v>0.92105263157894735</v>
      </c>
    </row>
    <row r="638" spans="2:5" x14ac:dyDescent="0.25">
      <c r="B638" s="22" t="s">
        <v>77</v>
      </c>
      <c r="C638" s="23">
        <v>70</v>
      </c>
      <c r="D638" s="29"/>
      <c r="E638" s="29"/>
    </row>
    <row r="639" spans="2:5" x14ac:dyDescent="0.25">
      <c r="B639" s="22" t="s">
        <v>76</v>
      </c>
      <c r="C639" s="23">
        <v>6</v>
      </c>
      <c r="D639" s="29"/>
      <c r="E639" s="29"/>
    </row>
    <row r="640" spans="2:5" x14ac:dyDescent="0.25">
      <c r="B640" s="24" t="s">
        <v>73</v>
      </c>
      <c r="C640" s="21">
        <v>3</v>
      </c>
      <c r="D640" s="29"/>
      <c r="E640" s="29"/>
    </row>
    <row r="641" spans="2:5" x14ac:dyDescent="0.25">
      <c r="B641" s="24" t="s">
        <v>71</v>
      </c>
      <c r="C641" s="21">
        <v>3</v>
      </c>
      <c r="D641" s="29"/>
      <c r="E641" s="29"/>
    </row>
    <row r="642" spans="2:5" x14ac:dyDescent="0.25">
      <c r="B642" s="22" t="s">
        <v>69</v>
      </c>
      <c r="C642" s="23">
        <v>35</v>
      </c>
      <c r="D642" s="29"/>
      <c r="E642" s="29"/>
    </row>
    <row r="643" spans="2:5" x14ac:dyDescent="0.25">
      <c r="B643" s="24" t="s">
        <v>74</v>
      </c>
      <c r="C643" s="21">
        <v>25</v>
      </c>
      <c r="D643" s="29"/>
      <c r="E643" s="29"/>
    </row>
    <row r="644" spans="2:5" x14ac:dyDescent="0.25">
      <c r="B644" s="24" t="s">
        <v>73</v>
      </c>
      <c r="C644" s="21">
        <v>7</v>
      </c>
      <c r="D644" s="29"/>
      <c r="E644" s="29"/>
    </row>
    <row r="645" spans="2:5" x14ac:dyDescent="0.25">
      <c r="B645" s="24" t="s">
        <v>71</v>
      </c>
      <c r="C645" s="21">
        <v>1</v>
      </c>
      <c r="D645" s="29"/>
      <c r="E645" s="29"/>
    </row>
    <row r="646" spans="2:5" x14ac:dyDescent="0.25">
      <c r="B646" s="24" t="s">
        <v>72</v>
      </c>
      <c r="C646" s="21">
        <v>2</v>
      </c>
      <c r="D646" s="29"/>
      <c r="E646" s="29"/>
    </row>
    <row r="647" spans="2:5" x14ac:dyDescent="0.25">
      <c r="B647" s="16" t="s">
        <v>5</v>
      </c>
      <c r="C647" s="17">
        <v>172</v>
      </c>
      <c r="D647" s="30">
        <f>C648/C647</f>
        <v>0.54069767441860461</v>
      </c>
      <c r="E647" s="30">
        <f>C648/(C647-C650-C654-C655)</f>
        <v>0.79487179487179482</v>
      </c>
    </row>
    <row r="648" spans="2:5" x14ac:dyDescent="0.25">
      <c r="B648" s="22" t="s">
        <v>77</v>
      </c>
      <c r="C648" s="23">
        <v>93</v>
      </c>
      <c r="D648" s="29"/>
      <c r="E648" s="29"/>
    </row>
    <row r="649" spans="2:5" x14ac:dyDescent="0.25">
      <c r="B649" s="22" t="s">
        <v>76</v>
      </c>
      <c r="C649" s="23">
        <v>13</v>
      </c>
      <c r="D649" s="29"/>
      <c r="E649" s="29"/>
    </row>
    <row r="650" spans="2:5" x14ac:dyDescent="0.25">
      <c r="B650" s="24" t="s">
        <v>74</v>
      </c>
      <c r="C650" s="21">
        <v>1</v>
      </c>
      <c r="D650" s="29"/>
      <c r="E650" s="29"/>
    </row>
    <row r="651" spans="2:5" x14ac:dyDescent="0.25">
      <c r="B651" s="24" t="s">
        <v>71</v>
      </c>
      <c r="C651" s="21">
        <v>11</v>
      </c>
      <c r="D651" s="29"/>
      <c r="E651" s="29"/>
    </row>
    <row r="652" spans="2:5" x14ac:dyDescent="0.25">
      <c r="B652" s="24" t="s">
        <v>72</v>
      </c>
      <c r="C652" s="21">
        <v>1</v>
      </c>
      <c r="D652" s="29"/>
      <c r="E652" s="29"/>
    </row>
    <row r="653" spans="2:5" x14ac:dyDescent="0.25">
      <c r="B653" s="22" t="s">
        <v>69</v>
      </c>
      <c r="C653" s="23">
        <v>66</v>
      </c>
      <c r="D653" s="29"/>
      <c r="E653" s="29"/>
    </row>
    <row r="654" spans="2:5" x14ac:dyDescent="0.25">
      <c r="B654" s="24" t="s">
        <v>74</v>
      </c>
      <c r="C654" s="21">
        <v>32</v>
      </c>
      <c r="D654" s="29"/>
      <c r="E654" s="29"/>
    </row>
    <row r="655" spans="2:5" x14ac:dyDescent="0.25">
      <c r="B655" s="24" t="s">
        <v>73</v>
      </c>
      <c r="C655" s="21">
        <v>22</v>
      </c>
      <c r="D655" s="29"/>
      <c r="E655" s="29"/>
    </row>
    <row r="656" spans="2:5" x14ac:dyDescent="0.25">
      <c r="B656" s="24" t="s">
        <v>71</v>
      </c>
      <c r="C656" s="21">
        <v>8</v>
      </c>
      <c r="D656" s="29"/>
      <c r="E656" s="29"/>
    </row>
    <row r="657" spans="2:5" x14ac:dyDescent="0.25">
      <c r="B657" s="24" t="s">
        <v>72</v>
      </c>
      <c r="C657" s="21">
        <v>4</v>
      </c>
      <c r="D657" s="29"/>
      <c r="E657" s="29"/>
    </row>
    <row r="658" spans="2:5" x14ac:dyDescent="0.25">
      <c r="B658" s="16" t="s">
        <v>66</v>
      </c>
      <c r="C658" s="17">
        <v>167</v>
      </c>
      <c r="D658" s="30">
        <f>C659/C658</f>
        <v>0.61676646706586824</v>
      </c>
      <c r="E658" s="30">
        <f>C659/(C658-C663-C664)</f>
        <v>0.88034188034188032</v>
      </c>
    </row>
    <row r="659" spans="2:5" x14ac:dyDescent="0.25">
      <c r="B659" s="22" t="s">
        <v>77</v>
      </c>
      <c r="C659" s="23">
        <v>103</v>
      </c>
      <c r="D659" s="29"/>
      <c r="E659" s="29"/>
    </row>
    <row r="660" spans="2:5" x14ac:dyDescent="0.25">
      <c r="B660" s="22" t="s">
        <v>76</v>
      </c>
      <c r="C660" s="23">
        <v>3</v>
      </c>
      <c r="D660" s="29"/>
      <c r="E660" s="29"/>
    </row>
    <row r="661" spans="2:5" x14ac:dyDescent="0.25">
      <c r="B661" s="24" t="s">
        <v>72</v>
      </c>
      <c r="C661" s="21">
        <v>3</v>
      </c>
      <c r="D661" s="29"/>
      <c r="E661" s="29"/>
    </row>
    <row r="662" spans="2:5" x14ac:dyDescent="0.25">
      <c r="B662" s="22" t="s">
        <v>69</v>
      </c>
      <c r="C662" s="23">
        <v>61</v>
      </c>
      <c r="D662" s="29"/>
      <c r="E662" s="29"/>
    </row>
    <row r="663" spans="2:5" x14ac:dyDescent="0.25">
      <c r="B663" s="24" t="s">
        <v>74</v>
      </c>
      <c r="C663" s="21">
        <v>36</v>
      </c>
      <c r="D663" s="29"/>
      <c r="E663" s="29"/>
    </row>
    <row r="664" spans="2:5" x14ac:dyDescent="0.25">
      <c r="B664" s="24" t="s">
        <v>73</v>
      </c>
      <c r="C664" s="21">
        <v>14</v>
      </c>
      <c r="D664" s="29"/>
      <c r="E664" s="29"/>
    </row>
    <row r="665" spans="2:5" x14ac:dyDescent="0.25">
      <c r="B665" s="24" t="s">
        <v>71</v>
      </c>
      <c r="C665" s="21">
        <v>5</v>
      </c>
      <c r="D665" s="29"/>
      <c r="E665" s="29"/>
    </row>
    <row r="666" spans="2:5" x14ac:dyDescent="0.25">
      <c r="B666" s="24" t="s">
        <v>72</v>
      </c>
      <c r="C666" s="21">
        <v>6</v>
      </c>
      <c r="D666" s="29"/>
      <c r="E666" s="29"/>
    </row>
    <row r="667" spans="2:5" x14ac:dyDescent="0.25">
      <c r="B667" s="16" t="s">
        <v>7</v>
      </c>
      <c r="C667" s="17">
        <v>47</v>
      </c>
      <c r="D667" s="30">
        <f>C668/C667</f>
        <v>0.40425531914893614</v>
      </c>
      <c r="E667" s="30">
        <f>C668/(C667-C670-C673-C674)</f>
        <v>0.59375</v>
      </c>
    </row>
    <row r="668" spans="2:5" x14ac:dyDescent="0.25">
      <c r="B668" s="22" t="s">
        <v>77</v>
      </c>
      <c r="C668" s="23">
        <v>19</v>
      </c>
      <c r="D668" s="29"/>
      <c r="E668" s="29"/>
    </row>
    <row r="669" spans="2:5" x14ac:dyDescent="0.25">
      <c r="B669" s="22" t="s">
        <v>76</v>
      </c>
      <c r="C669" s="23">
        <v>8</v>
      </c>
      <c r="D669" s="29"/>
      <c r="E669" s="29"/>
    </row>
    <row r="670" spans="2:5" x14ac:dyDescent="0.25">
      <c r="B670" s="24" t="s">
        <v>73</v>
      </c>
      <c r="C670" s="21">
        <v>1</v>
      </c>
      <c r="D670" s="29"/>
      <c r="E670" s="29"/>
    </row>
    <row r="671" spans="2:5" x14ac:dyDescent="0.25">
      <c r="B671" s="24" t="s">
        <v>71</v>
      </c>
      <c r="C671" s="21">
        <v>7</v>
      </c>
      <c r="D671" s="29"/>
      <c r="E671" s="29"/>
    </row>
    <row r="672" spans="2:5" x14ac:dyDescent="0.25">
      <c r="B672" s="22" t="s">
        <v>69</v>
      </c>
      <c r="C672" s="23">
        <v>20</v>
      </c>
      <c r="D672" s="29"/>
      <c r="E672" s="29"/>
    </row>
    <row r="673" spans="2:5" x14ac:dyDescent="0.25">
      <c r="B673" s="24" t="s">
        <v>74</v>
      </c>
      <c r="C673" s="21">
        <v>6</v>
      </c>
      <c r="D673" s="29"/>
      <c r="E673" s="29"/>
    </row>
    <row r="674" spans="2:5" x14ac:dyDescent="0.25">
      <c r="B674" s="24" t="s">
        <v>73</v>
      </c>
      <c r="C674" s="21">
        <v>8</v>
      </c>
      <c r="D674" s="29"/>
      <c r="E674" s="29"/>
    </row>
    <row r="675" spans="2:5" x14ac:dyDescent="0.25">
      <c r="B675" s="24" t="s">
        <v>71</v>
      </c>
      <c r="C675" s="21">
        <v>5</v>
      </c>
      <c r="D675" s="29"/>
      <c r="E675" s="29"/>
    </row>
    <row r="676" spans="2:5" x14ac:dyDescent="0.25">
      <c r="B676" s="24" t="s">
        <v>72</v>
      </c>
      <c r="C676" s="21">
        <v>1</v>
      </c>
      <c r="D676" s="29"/>
      <c r="E676" s="29"/>
    </row>
    <row r="677" spans="2:5" x14ac:dyDescent="0.25">
      <c r="B677" s="16" t="s">
        <v>12</v>
      </c>
      <c r="C677" s="17">
        <v>60</v>
      </c>
      <c r="D677" s="30">
        <f>C678/C677</f>
        <v>0.76666666666666672</v>
      </c>
      <c r="E677" s="30">
        <f>C678/(C677-C682-C683)</f>
        <v>0.93877551020408168</v>
      </c>
    </row>
    <row r="678" spans="2:5" x14ac:dyDescent="0.25">
      <c r="B678" s="22" t="s">
        <v>77</v>
      </c>
      <c r="C678" s="23">
        <v>46</v>
      </c>
      <c r="D678" s="29"/>
      <c r="E678" s="29"/>
    </row>
    <row r="679" spans="2:5" x14ac:dyDescent="0.25">
      <c r="B679" s="22" t="s">
        <v>76</v>
      </c>
      <c r="C679" s="23">
        <v>3</v>
      </c>
      <c r="D679" s="29"/>
      <c r="E679" s="29"/>
    </row>
    <row r="680" spans="2:5" x14ac:dyDescent="0.25">
      <c r="B680" s="24" t="s">
        <v>71</v>
      </c>
      <c r="C680" s="21">
        <v>3</v>
      </c>
      <c r="D680" s="29"/>
      <c r="E680" s="29"/>
    </row>
    <row r="681" spans="2:5" x14ac:dyDescent="0.25">
      <c r="B681" s="22" t="s">
        <v>69</v>
      </c>
      <c r="C681" s="23">
        <v>11</v>
      </c>
      <c r="D681" s="29"/>
      <c r="E681" s="29"/>
    </row>
    <row r="682" spans="2:5" x14ac:dyDescent="0.25">
      <c r="B682" s="24" t="s">
        <v>74</v>
      </c>
      <c r="C682" s="21">
        <v>7</v>
      </c>
      <c r="D682" s="29"/>
      <c r="E682" s="29"/>
    </row>
    <row r="683" spans="2:5" x14ac:dyDescent="0.25">
      <c r="B683" s="24" t="s">
        <v>73</v>
      </c>
      <c r="C683" s="21">
        <v>4</v>
      </c>
      <c r="D683" s="29"/>
      <c r="E683" s="29"/>
    </row>
    <row r="684" spans="2:5" x14ac:dyDescent="0.25">
      <c r="B684" s="16" t="s">
        <v>14</v>
      </c>
      <c r="C684" s="17">
        <v>95</v>
      </c>
      <c r="D684" s="30">
        <f>C685/C684</f>
        <v>0.61052631578947369</v>
      </c>
      <c r="E684" s="30">
        <f>C685/(C684-C687-C691-C692)</f>
        <v>0.90625</v>
      </c>
    </row>
    <row r="685" spans="2:5" x14ac:dyDescent="0.25">
      <c r="B685" s="22" t="s">
        <v>77</v>
      </c>
      <c r="C685" s="23">
        <v>58</v>
      </c>
      <c r="D685" s="29"/>
      <c r="E685" s="29"/>
    </row>
    <row r="686" spans="2:5" x14ac:dyDescent="0.25">
      <c r="B686" s="22" t="s">
        <v>76</v>
      </c>
      <c r="C686" s="23">
        <v>9</v>
      </c>
      <c r="D686" s="29"/>
      <c r="E686" s="29"/>
    </row>
    <row r="687" spans="2:5" x14ac:dyDescent="0.25">
      <c r="B687" s="24" t="s">
        <v>73</v>
      </c>
      <c r="C687" s="21">
        <v>6</v>
      </c>
      <c r="D687" s="29"/>
      <c r="E687" s="29"/>
    </row>
    <row r="688" spans="2:5" x14ac:dyDescent="0.25">
      <c r="B688" s="24" t="s">
        <v>71</v>
      </c>
      <c r="C688" s="21">
        <v>1</v>
      </c>
      <c r="D688" s="29"/>
      <c r="E688" s="29"/>
    </row>
    <row r="689" spans="2:5" x14ac:dyDescent="0.25">
      <c r="B689" s="24" t="s">
        <v>72</v>
      </c>
      <c r="C689" s="21">
        <v>2</v>
      </c>
      <c r="D689" s="29"/>
      <c r="E689" s="29"/>
    </row>
    <row r="690" spans="2:5" x14ac:dyDescent="0.25">
      <c r="B690" s="22" t="s">
        <v>69</v>
      </c>
      <c r="C690" s="23">
        <v>28</v>
      </c>
      <c r="D690" s="29"/>
      <c r="E690" s="29"/>
    </row>
    <row r="691" spans="2:5" x14ac:dyDescent="0.25">
      <c r="B691" s="24" t="s">
        <v>74</v>
      </c>
      <c r="C691" s="21">
        <v>16</v>
      </c>
      <c r="D691" s="29"/>
      <c r="E691" s="29"/>
    </row>
    <row r="692" spans="2:5" x14ac:dyDescent="0.25">
      <c r="B692" s="24" t="s">
        <v>73</v>
      </c>
      <c r="C692" s="21">
        <v>9</v>
      </c>
      <c r="D692" s="29"/>
      <c r="E692" s="29"/>
    </row>
    <row r="693" spans="2:5" x14ac:dyDescent="0.25">
      <c r="B693" s="24" t="s">
        <v>71</v>
      </c>
      <c r="C693" s="21">
        <v>2</v>
      </c>
      <c r="D693" s="29"/>
      <c r="E693" s="29"/>
    </row>
    <row r="694" spans="2:5" x14ac:dyDescent="0.25">
      <c r="B694" s="24" t="s">
        <v>72</v>
      </c>
      <c r="C694" s="21">
        <v>1</v>
      </c>
      <c r="D694" s="29"/>
      <c r="E694" s="29"/>
    </row>
    <row r="695" spans="2:5" x14ac:dyDescent="0.25">
      <c r="B695" s="16" t="s">
        <v>60</v>
      </c>
      <c r="C695" s="17">
        <v>31</v>
      </c>
      <c r="D695" s="30">
        <f>C696/C695</f>
        <v>0.32258064516129031</v>
      </c>
      <c r="E695" s="30">
        <f>C696/(C695-C698-C699)</f>
        <v>0.7142857142857143</v>
      </c>
    </row>
    <row r="696" spans="2:5" x14ac:dyDescent="0.25">
      <c r="B696" s="22" t="s">
        <v>77</v>
      </c>
      <c r="C696" s="23">
        <v>10</v>
      </c>
      <c r="D696" s="29"/>
      <c r="E696" s="29"/>
    </row>
    <row r="697" spans="2:5" x14ac:dyDescent="0.25">
      <c r="B697" s="22" t="s">
        <v>69</v>
      </c>
      <c r="C697" s="23">
        <v>21</v>
      </c>
      <c r="D697" s="29"/>
      <c r="E697" s="29"/>
    </row>
    <row r="698" spans="2:5" x14ac:dyDescent="0.25">
      <c r="B698" s="24" t="s">
        <v>74</v>
      </c>
      <c r="C698" s="21">
        <v>11</v>
      </c>
      <c r="D698" s="29"/>
      <c r="E698" s="29"/>
    </row>
    <row r="699" spans="2:5" x14ac:dyDescent="0.25">
      <c r="B699" s="24" t="s">
        <v>73</v>
      </c>
      <c r="C699" s="21">
        <v>6</v>
      </c>
      <c r="D699" s="29"/>
      <c r="E699" s="29"/>
    </row>
    <row r="700" spans="2:5" x14ac:dyDescent="0.25">
      <c r="B700" s="24" t="s">
        <v>71</v>
      </c>
      <c r="C700" s="21">
        <v>2</v>
      </c>
      <c r="D700" s="29"/>
      <c r="E700" s="29"/>
    </row>
    <row r="701" spans="2:5" x14ac:dyDescent="0.25">
      <c r="B701" s="24" t="s">
        <v>72</v>
      </c>
      <c r="C701" s="21">
        <v>2</v>
      </c>
      <c r="D701" s="29"/>
      <c r="E701" s="29"/>
    </row>
    <row r="702" spans="2:5" x14ac:dyDescent="0.25">
      <c r="B702" s="16" t="s">
        <v>15</v>
      </c>
      <c r="C702" s="17">
        <v>220</v>
      </c>
      <c r="D702" s="30">
        <f>C703/C702</f>
        <v>0.77272727272727271</v>
      </c>
      <c r="E702" s="30">
        <f>C703/(C702-C705-C708-C709)</f>
        <v>0.94972067039106145</v>
      </c>
    </row>
    <row r="703" spans="2:5" x14ac:dyDescent="0.25">
      <c r="B703" s="22" t="s">
        <v>77</v>
      </c>
      <c r="C703" s="23">
        <v>170</v>
      </c>
      <c r="D703" s="29"/>
      <c r="E703" s="29"/>
    </row>
    <row r="704" spans="2:5" x14ac:dyDescent="0.25">
      <c r="B704" s="22" t="s">
        <v>76</v>
      </c>
      <c r="C704" s="23">
        <v>12</v>
      </c>
      <c r="D704" s="29"/>
      <c r="E704" s="29"/>
    </row>
    <row r="705" spans="2:5" x14ac:dyDescent="0.25">
      <c r="B705" s="24" t="s">
        <v>73</v>
      </c>
      <c r="C705" s="21">
        <v>8</v>
      </c>
      <c r="D705" s="29"/>
      <c r="E705" s="29"/>
    </row>
    <row r="706" spans="2:5" x14ac:dyDescent="0.25">
      <c r="B706" s="24" t="s">
        <v>71</v>
      </c>
      <c r="C706" s="21">
        <v>4</v>
      </c>
      <c r="D706" s="29"/>
      <c r="E706" s="29"/>
    </row>
    <row r="707" spans="2:5" x14ac:dyDescent="0.25">
      <c r="B707" s="22" t="s">
        <v>69</v>
      </c>
      <c r="C707" s="23">
        <v>38</v>
      </c>
      <c r="D707" s="29"/>
      <c r="E707" s="29"/>
    </row>
    <row r="708" spans="2:5" x14ac:dyDescent="0.25">
      <c r="B708" s="24" t="s">
        <v>74</v>
      </c>
      <c r="C708" s="21">
        <v>15</v>
      </c>
      <c r="D708" s="29"/>
      <c r="E708" s="29"/>
    </row>
    <row r="709" spans="2:5" x14ac:dyDescent="0.25">
      <c r="B709" s="24" t="s">
        <v>73</v>
      </c>
      <c r="C709" s="21">
        <v>18</v>
      </c>
      <c r="D709" s="29"/>
      <c r="E709" s="29"/>
    </row>
    <row r="710" spans="2:5" x14ac:dyDescent="0.25">
      <c r="B710" s="24" t="s">
        <v>71</v>
      </c>
      <c r="C710" s="21">
        <v>1</v>
      </c>
      <c r="D710" s="29"/>
      <c r="E710" s="29"/>
    </row>
    <row r="711" spans="2:5" x14ac:dyDescent="0.25">
      <c r="B711" s="24" t="s">
        <v>72</v>
      </c>
      <c r="C711" s="21">
        <v>4</v>
      </c>
      <c r="D711" s="29"/>
      <c r="E711" s="29"/>
    </row>
    <row r="712" spans="2:5" x14ac:dyDescent="0.25">
      <c r="B712" s="16" t="s">
        <v>26</v>
      </c>
      <c r="C712" s="17">
        <v>139</v>
      </c>
      <c r="D712" s="30">
        <f>C713/C712</f>
        <v>0.57553956834532372</v>
      </c>
      <c r="E712" s="30">
        <f>C713/(C712-C715-C718-C719)</f>
        <v>0.77669902912621358</v>
      </c>
    </row>
    <row r="713" spans="2:5" x14ac:dyDescent="0.25">
      <c r="B713" s="22" t="s">
        <v>77</v>
      </c>
      <c r="C713" s="23">
        <v>80</v>
      </c>
      <c r="D713" s="29"/>
      <c r="E713" s="29"/>
    </row>
    <row r="714" spans="2:5" x14ac:dyDescent="0.25">
      <c r="B714" s="22" t="s">
        <v>76</v>
      </c>
      <c r="C714" s="23">
        <v>3</v>
      </c>
      <c r="D714" s="29"/>
      <c r="E714" s="29"/>
    </row>
    <row r="715" spans="2:5" x14ac:dyDescent="0.25">
      <c r="B715" s="24" t="s">
        <v>73</v>
      </c>
      <c r="C715" s="21">
        <v>2</v>
      </c>
      <c r="D715" s="29"/>
      <c r="E715" s="29"/>
    </row>
    <row r="716" spans="2:5" x14ac:dyDescent="0.25">
      <c r="B716" s="24" t="s">
        <v>71</v>
      </c>
      <c r="C716" s="21">
        <v>1</v>
      </c>
      <c r="D716" s="29"/>
      <c r="E716" s="29"/>
    </row>
    <row r="717" spans="2:5" x14ac:dyDescent="0.25">
      <c r="B717" s="22" t="s">
        <v>69</v>
      </c>
      <c r="C717" s="23">
        <v>56</v>
      </c>
      <c r="D717" s="29"/>
      <c r="E717" s="29"/>
    </row>
    <row r="718" spans="2:5" x14ac:dyDescent="0.25">
      <c r="B718" s="24" t="s">
        <v>74</v>
      </c>
      <c r="C718" s="21">
        <v>28</v>
      </c>
      <c r="D718" s="29"/>
      <c r="E718" s="29"/>
    </row>
    <row r="719" spans="2:5" x14ac:dyDescent="0.25">
      <c r="B719" s="24" t="s">
        <v>73</v>
      </c>
      <c r="C719" s="21">
        <v>6</v>
      </c>
      <c r="D719" s="29"/>
      <c r="E719" s="29"/>
    </row>
    <row r="720" spans="2:5" x14ac:dyDescent="0.25">
      <c r="B720" s="24" t="s">
        <v>71</v>
      </c>
      <c r="C720" s="21">
        <v>21</v>
      </c>
      <c r="D720" s="29"/>
      <c r="E720" s="29"/>
    </row>
    <row r="721" spans="2:5" x14ac:dyDescent="0.25">
      <c r="B721" s="24" t="s">
        <v>72</v>
      </c>
      <c r="C721" s="21">
        <v>1</v>
      </c>
      <c r="D721" s="29"/>
      <c r="E721" s="29"/>
    </row>
    <row r="722" spans="2:5" x14ac:dyDescent="0.25">
      <c r="B722" s="16" t="s">
        <v>21</v>
      </c>
      <c r="C722" s="17">
        <v>77</v>
      </c>
      <c r="D722" s="30">
        <f>C723/C722</f>
        <v>0.66233766233766234</v>
      </c>
      <c r="E722" s="30">
        <f>C723/(C722-C725-C726)</f>
        <v>0.94444444444444442</v>
      </c>
    </row>
    <row r="723" spans="2:5" x14ac:dyDescent="0.25">
      <c r="B723" s="22" t="s">
        <v>77</v>
      </c>
      <c r="C723" s="23">
        <v>51</v>
      </c>
      <c r="D723" s="29"/>
      <c r="E723" s="29"/>
    </row>
    <row r="724" spans="2:5" x14ac:dyDescent="0.25">
      <c r="B724" s="22" t="s">
        <v>69</v>
      </c>
      <c r="C724" s="23">
        <v>26</v>
      </c>
      <c r="D724" s="29"/>
      <c r="E724" s="29"/>
    </row>
    <row r="725" spans="2:5" x14ac:dyDescent="0.25">
      <c r="B725" s="24" t="s">
        <v>74</v>
      </c>
      <c r="C725" s="21">
        <v>15</v>
      </c>
      <c r="D725" s="29"/>
      <c r="E725" s="29"/>
    </row>
    <row r="726" spans="2:5" x14ac:dyDescent="0.25">
      <c r="B726" s="24" t="s">
        <v>73</v>
      </c>
      <c r="C726" s="21">
        <v>8</v>
      </c>
      <c r="D726" s="29"/>
      <c r="E726" s="29"/>
    </row>
    <row r="727" spans="2:5" x14ac:dyDescent="0.25">
      <c r="B727" s="24" t="s">
        <v>71</v>
      </c>
      <c r="C727" s="21">
        <v>2</v>
      </c>
      <c r="D727" s="29"/>
      <c r="E727" s="29"/>
    </row>
    <row r="728" spans="2:5" x14ac:dyDescent="0.25">
      <c r="B728" s="24" t="s">
        <v>72</v>
      </c>
      <c r="C728" s="21">
        <v>1</v>
      </c>
      <c r="D728" s="29"/>
      <c r="E728" s="29"/>
    </row>
    <row r="729" spans="2:5" x14ac:dyDescent="0.25">
      <c r="B729" s="16" t="s">
        <v>3</v>
      </c>
      <c r="C729" s="17">
        <v>163</v>
      </c>
      <c r="D729" s="30">
        <f>C730/C729</f>
        <v>0.65644171779141103</v>
      </c>
      <c r="E729" s="30">
        <f>C730/(C729-C732-C736-C737)</f>
        <v>0.86991869918699183</v>
      </c>
    </row>
    <row r="730" spans="2:5" x14ac:dyDescent="0.25">
      <c r="B730" s="22" t="s">
        <v>77</v>
      </c>
      <c r="C730" s="23">
        <v>107</v>
      </c>
      <c r="D730" s="29"/>
      <c r="E730" s="29"/>
    </row>
    <row r="731" spans="2:5" x14ac:dyDescent="0.25">
      <c r="B731" s="22" t="s">
        <v>76</v>
      </c>
      <c r="C731" s="23">
        <v>12</v>
      </c>
      <c r="D731" s="29"/>
      <c r="E731" s="29"/>
    </row>
    <row r="732" spans="2:5" x14ac:dyDescent="0.25">
      <c r="B732" s="24" t="s">
        <v>73</v>
      </c>
      <c r="C732" s="21">
        <v>6</v>
      </c>
      <c r="D732" s="29"/>
      <c r="E732" s="29"/>
    </row>
    <row r="733" spans="2:5" x14ac:dyDescent="0.25">
      <c r="B733" s="24" t="s">
        <v>71</v>
      </c>
      <c r="C733" s="21">
        <v>5</v>
      </c>
      <c r="D733" s="29"/>
      <c r="E733" s="29"/>
    </row>
    <row r="734" spans="2:5" x14ac:dyDescent="0.25">
      <c r="B734" s="24" t="s">
        <v>72</v>
      </c>
      <c r="C734" s="21">
        <v>1</v>
      </c>
      <c r="D734" s="29"/>
      <c r="E734" s="29"/>
    </row>
    <row r="735" spans="2:5" x14ac:dyDescent="0.25">
      <c r="B735" s="22" t="s">
        <v>69</v>
      </c>
      <c r="C735" s="23">
        <v>44</v>
      </c>
      <c r="D735" s="29"/>
      <c r="E735" s="29"/>
    </row>
    <row r="736" spans="2:5" x14ac:dyDescent="0.25">
      <c r="B736" s="24" t="s">
        <v>74</v>
      </c>
      <c r="C736" s="21">
        <v>21</v>
      </c>
      <c r="D736" s="29"/>
      <c r="E736" s="29"/>
    </row>
    <row r="737" spans="2:5" x14ac:dyDescent="0.25">
      <c r="B737" s="24" t="s">
        <v>73</v>
      </c>
      <c r="C737" s="21">
        <v>13</v>
      </c>
      <c r="D737" s="29"/>
      <c r="E737" s="29"/>
    </row>
    <row r="738" spans="2:5" x14ac:dyDescent="0.25">
      <c r="B738" s="24" t="s">
        <v>71</v>
      </c>
      <c r="C738" s="21">
        <v>8</v>
      </c>
      <c r="D738" s="29"/>
      <c r="E738" s="29"/>
    </row>
    <row r="739" spans="2:5" x14ac:dyDescent="0.25">
      <c r="B739" s="24" t="s">
        <v>72</v>
      </c>
      <c r="C739" s="21">
        <v>2</v>
      </c>
      <c r="D739" s="29"/>
      <c r="E739" s="29"/>
    </row>
    <row r="740" spans="2:5" x14ac:dyDescent="0.25">
      <c r="B740" s="16" t="s">
        <v>30</v>
      </c>
      <c r="C740" s="17">
        <v>46</v>
      </c>
      <c r="D740" s="30">
        <f>C741/C740</f>
        <v>0.76086956521739135</v>
      </c>
      <c r="E740" s="30">
        <f>C741/(C740-C743-C745-C746)</f>
        <v>0.94594594594594594</v>
      </c>
    </row>
    <row r="741" spans="2:5" x14ac:dyDescent="0.25">
      <c r="B741" s="22" t="s">
        <v>77</v>
      </c>
      <c r="C741" s="23">
        <v>35</v>
      </c>
      <c r="D741" s="29"/>
      <c r="E741" s="29"/>
    </row>
    <row r="742" spans="2:5" x14ac:dyDescent="0.25">
      <c r="B742" s="22" t="s">
        <v>76</v>
      </c>
      <c r="C742" s="23">
        <v>1</v>
      </c>
      <c r="D742" s="29"/>
      <c r="E742" s="29"/>
    </row>
    <row r="743" spans="2:5" x14ac:dyDescent="0.25">
      <c r="B743" s="24" t="s">
        <v>73</v>
      </c>
      <c r="C743" s="21">
        <v>1</v>
      </c>
      <c r="D743" s="29"/>
      <c r="E743" s="29"/>
    </row>
    <row r="744" spans="2:5" x14ac:dyDescent="0.25">
      <c r="B744" s="22" t="s">
        <v>69</v>
      </c>
      <c r="C744" s="23">
        <v>10</v>
      </c>
      <c r="D744" s="29"/>
      <c r="E744" s="29"/>
    </row>
    <row r="745" spans="2:5" x14ac:dyDescent="0.25">
      <c r="B745" s="24" t="s">
        <v>74</v>
      </c>
      <c r="C745" s="21">
        <v>5</v>
      </c>
      <c r="D745" s="29"/>
      <c r="E745" s="29"/>
    </row>
    <row r="746" spans="2:5" x14ac:dyDescent="0.25">
      <c r="B746" s="24" t="s">
        <v>73</v>
      </c>
      <c r="C746" s="21">
        <v>3</v>
      </c>
      <c r="D746" s="29"/>
      <c r="E746" s="29"/>
    </row>
    <row r="747" spans="2:5" x14ac:dyDescent="0.25">
      <c r="B747" s="24" t="s">
        <v>72</v>
      </c>
      <c r="C747" s="21">
        <v>2</v>
      </c>
      <c r="D747" s="29"/>
      <c r="E747" s="29"/>
    </row>
    <row r="748" spans="2:5" x14ac:dyDescent="0.25">
      <c r="B748" s="16" t="s">
        <v>18</v>
      </c>
      <c r="C748" s="17">
        <v>30</v>
      </c>
      <c r="D748" s="30">
        <f>C749/C748</f>
        <v>0.76666666666666672</v>
      </c>
      <c r="E748" s="30">
        <f>C749/(C748-C751-C752)</f>
        <v>0.95833333333333337</v>
      </c>
    </row>
    <row r="749" spans="2:5" x14ac:dyDescent="0.25">
      <c r="B749" s="22" t="s">
        <v>77</v>
      </c>
      <c r="C749" s="23">
        <v>23</v>
      </c>
      <c r="D749" s="29"/>
      <c r="E749" s="29"/>
    </row>
    <row r="750" spans="2:5" x14ac:dyDescent="0.25">
      <c r="B750" s="22" t="s">
        <v>69</v>
      </c>
      <c r="C750" s="23">
        <v>7</v>
      </c>
      <c r="D750" s="29"/>
      <c r="E750" s="29"/>
    </row>
    <row r="751" spans="2:5" x14ac:dyDescent="0.25">
      <c r="B751" s="24" t="s">
        <v>74</v>
      </c>
      <c r="C751" s="21">
        <v>5</v>
      </c>
      <c r="D751" s="29"/>
      <c r="E751" s="29"/>
    </row>
    <row r="752" spans="2:5" x14ac:dyDescent="0.25">
      <c r="B752" s="24" t="s">
        <v>73</v>
      </c>
      <c r="C752" s="21">
        <v>1</v>
      </c>
      <c r="D752" s="29"/>
      <c r="E752" s="29"/>
    </row>
    <row r="753" spans="2:5" x14ac:dyDescent="0.25">
      <c r="B753" s="24" t="s">
        <v>72</v>
      </c>
      <c r="C753" s="21">
        <v>1</v>
      </c>
      <c r="D753" s="29"/>
      <c r="E753" s="29"/>
    </row>
    <row r="754" spans="2:5" x14ac:dyDescent="0.25">
      <c r="B754" s="16" t="s">
        <v>4</v>
      </c>
      <c r="C754" s="17">
        <v>194</v>
      </c>
      <c r="D754" s="30">
        <f>C755/C754</f>
        <v>0.5</v>
      </c>
      <c r="E754" s="30">
        <f>C755/(C754-C757-C758-C762-C763)</f>
        <v>0.83620689655172409</v>
      </c>
    </row>
    <row r="755" spans="2:5" x14ac:dyDescent="0.25">
      <c r="B755" s="22" t="s">
        <v>77</v>
      </c>
      <c r="C755" s="23">
        <v>97</v>
      </c>
      <c r="D755" s="29"/>
      <c r="E755" s="29"/>
    </row>
    <row r="756" spans="2:5" x14ac:dyDescent="0.25">
      <c r="B756" s="22" t="s">
        <v>76</v>
      </c>
      <c r="C756" s="23">
        <v>7</v>
      </c>
      <c r="D756" s="29"/>
      <c r="E756" s="29"/>
    </row>
    <row r="757" spans="2:5" x14ac:dyDescent="0.25">
      <c r="B757" s="24" t="s">
        <v>74</v>
      </c>
      <c r="C757" s="21">
        <v>2</v>
      </c>
      <c r="D757" s="29"/>
      <c r="E757" s="29"/>
    </row>
    <row r="758" spans="2:5" x14ac:dyDescent="0.25">
      <c r="B758" s="24" t="s">
        <v>73</v>
      </c>
      <c r="C758" s="21">
        <v>1</v>
      </c>
      <c r="D758" s="29"/>
      <c r="E758" s="29"/>
    </row>
    <row r="759" spans="2:5" x14ac:dyDescent="0.25">
      <c r="B759" s="24" t="s">
        <v>71</v>
      </c>
      <c r="C759" s="21">
        <v>3</v>
      </c>
      <c r="D759" s="29"/>
      <c r="E759" s="29"/>
    </row>
    <row r="760" spans="2:5" x14ac:dyDescent="0.25">
      <c r="B760" s="24" t="s">
        <v>72</v>
      </c>
      <c r="C760" s="21">
        <v>1</v>
      </c>
      <c r="D760" s="29"/>
      <c r="E760" s="29"/>
    </row>
    <row r="761" spans="2:5" x14ac:dyDescent="0.25">
      <c r="B761" s="22" t="s">
        <v>69</v>
      </c>
      <c r="C761" s="23">
        <v>90</v>
      </c>
      <c r="D761" s="29"/>
      <c r="E761" s="29"/>
    </row>
    <row r="762" spans="2:5" x14ac:dyDescent="0.25">
      <c r="B762" s="24" t="s">
        <v>74</v>
      </c>
      <c r="C762" s="21">
        <v>50</v>
      </c>
      <c r="D762" s="29"/>
      <c r="E762" s="29"/>
    </row>
    <row r="763" spans="2:5" x14ac:dyDescent="0.25">
      <c r="B763" s="24" t="s">
        <v>73</v>
      </c>
      <c r="C763" s="21">
        <v>25</v>
      </c>
      <c r="D763" s="29"/>
      <c r="E763" s="29"/>
    </row>
    <row r="764" spans="2:5" x14ac:dyDescent="0.25">
      <c r="B764" s="24" t="s">
        <v>71</v>
      </c>
      <c r="C764" s="21">
        <v>7</v>
      </c>
      <c r="D764" s="29"/>
      <c r="E764" s="29"/>
    </row>
    <row r="765" spans="2:5" x14ac:dyDescent="0.25">
      <c r="B765" s="24" t="s">
        <v>72</v>
      </c>
      <c r="C765" s="21">
        <v>8</v>
      </c>
      <c r="D765" s="29"/>
      <c r="E765" s="29"/>
    </row>
    <row r="766" spans="2:5" x14ac:dyDescent="0.25">
      <c r="B766" s="16" t="s">
        <v>64</v>
      </c>
      <c r="C766" s="17">
        <v>69</v>
      </c>
      <c r="D766" s="30">
        <f>C767/C766</f>
        <v>0.66666666666666663</v>
      </c>
      <c r="E766" s="30">
        <f>C767/(C766-C769-C770)</f>
        <v>0.85185185185185186</v>
      </c>
    </row>
    <row r="767" spans="2:5" x14ac:dyDescent="0.25">
      <c r="B767" s="22" t="s">
        <v>77</v>
      </c>
      <c r="C767" s="23">
        <v>46</v>
      </c>
      <c r="D767" s="29"/>
      <c r="E767" s="29"/>
    </row>
    <row r="768" spans="2:5" x14ac:dyDescent="0.25">
      <c r="B768" s="22" t="s">
        <v>69</v>
      </c>
      <c r="C768" s="23">
        <v>23</v>
      </c>
      <c r="D768" s="29"/>
      <c r="E768" s="29"/>
    </row>
    <row r="769" spans="2:5" x14ac:dyDescent="0.25">
      <c r="B769" s="24" t="s">
        <v>74</v>
      </c>
      <c r="C769" s="21">
        <v>12</v>
      </c>
      <c r="D769" s="29"/>
      <c r="E769" s="29"/>
    </row>
    <row r="770" spans="2:5" x14ac:dyDescent="0.25">
      <c r="B770" s="24" t="s">
        <v>73</v>
      </c>
      <c r="C770" s="21">
        <v>3</v>
      </c>
      <c r="D770" s="29"/>
      <c r="E770" s="29"/>
    </row>
    <row r="771" spans="2:5" x14ac:dyDescent="0.25">
      <c r="B771" s="24" t="s">
        <v>71</v>
      </c>
      <c r="C771" s="21">
        <v>6</v>
      </c>
      <c r="D771" s="29"/>
      <c r="E771" s="29"/>
    </row>
    <row r="772" spans="2:5" x14ac:dyDescent="0.25">
      <c r="B772" s="24" t="s">
        <v>72</v>
      </c>
      <c r="C772" s="21">
        <v>2</v>
      </c>
      <c r="D772" s="29"/>
      <c r="E772" s="29"/>
    </row>
    <row r="773" spans="2:5" x14ac:dyDescent="0.25">
      <c r="B773" s="16" t="s">
        <v>11</v>
      </c>
      <c r="C773" s="17">
        <v>85</v>
      </c>
      <c r="D773" s="30">
        <f>C774/C773</f>
        <v>0.4823529411764706</v>
      </c>
      <c r="E773" s="30">
        <f>C774/(C773-C778-C779)</f>
        <v>0.85416666666666663</v>
      </c>
    </row>
    <row r="774" spans="2:5" x14ac:dyDescent="0.25">
      <c r="B774" s="22" t="s">
        <v>77</v>
      </c>
      <c r="C774" s="23">
        <v>41</v>
      </c>
      <c r="D774" s="29"/>
      <c r="E774" s="29"/>
    </row>
    <row r="775" spans="2:5" x14ac:dyDescent="0.25">
      <c r="B775" s="22" t="s">
        <v>76</v>
      </c>
      <c r="C775" s="23">
        <v>2</v>
      </c>
      <c r="D775" s="29"/>
      <c r="E775" s="29"/>
    </row>
    <row r="776" spans="2:5" x14ac:dyDescent="0.25">
      <c r="B776" s="24" t="s">
        <v>71</v>
      </c>
      <c r="C776" s="21">
        <v>2</v>
      </c>
      <c r="D776" s="29"/>
      <c r="E776" s="29"/>
    </row>
    <row r="777" spans="2:5" x14ac:dyDescent="0.25">
      <c r="B777" s="22" t="s">
        <v>69</v>
      </c>
      <c r="C777" s="23">
        <v>42</v>
      </c>
      <c r="D777" s="29"/>
      <c r="E777" s="29"/>
    </row>
    <row r="778" spans="2:5" x14ac:dyDescent="0.25">
      <c r="B778" s="24" t="s">
        <v>74</v>
      </c>
      <c r="C778" s="21">
        <v>29</v>
      </c>
      <c r="D778" s="29"/>
      <c r="E778" s="29"/>
    </row>
    <row r="779" spans="2:5" x14ac:dyDescent="0.25">
      <c r="B779" s="24" t="s">
        <v>73</v>
      </c>
      <c r="C779" s="21">
        <v>8</v>
      </c>
      <c r="D779" s="29"/>
      <c r="E779" s="29"/>
    </row>
    <row r="780" spans="2:5" x14ac:dyDescent="0.25">
      <c r="B780" s="24" t="s">
        <v>71</v>
      </c>
      <c r="C780" s="21">
        <v>3</v>
      </c>
      <c r="D780" s="29"/>
      <c r="E780" s="29"/>
    </row>
    <row r="781" spans="2:5" x14ac:dyDescent="0.25">
      <c r="B781" s="24" t="s">
        <v>72</v>
      </c>
      <c r="C781" s="21">
        <v>2</v>
      </c>
      <c r="D781" s="29"/>
      <c r="E781" s="29"/>
    </row>
    <row r="782" spans="2:5" x14ac:dyDescent="0.25">
      <c r="B782" s="16" t="s">
        <v>63</v>
      </c>
      <c r="C782" s="17">
        <v>31</v>
      </c>
      <c r="D782" s="30">
        <f>C783/C782</f>
        <v>0.35483870967741937</v>
      </c>
      <c r="E782" s="30">
        <f>C783/(C782-C787-C788)</f>
        <v>0.61111111111111116</v>
      </c>
    </row>
    <row r="783" spans="2:5" x14ac:dyDescent="0.25">
      <c r="B783" s="22" t="s">
        <v>77</v>
      </c>
      <c r="C783" s="23">
        <v>11</v>
      </c>
      <c r="D783" s="29"/>
      <c r="E783" s="29"/>
    </row>
    <row r="784" spans="2:5" x14ac:dyDescent="0.25">
      <c r="B784" s="22" t="s">
        <v>76</v>
      </c>
      <c r="C784" s="23">
        <v>3</v>
      </c>
      <c r="D784" s="29"/>
      <c r="E784" s="29"/>
    </row>
    <row r="785" spans="2:5" x14ac:dyDescent="0.25">
      <c r="B785" s="24" t="s">
        <v>71</v>
      </c>
      <c r="C785" s="21">
        <v>3</v>
      </c>
      <c r="D785" s="29"/>
      <c r="E785" s="29"/>
    </row>
    <row r="786" spans="2:5" x14ac:dyDescent="0.25">
      <c r="B786" s="22" t="s">
        <v>69</v>
      </c>
      <c r="C786" s="23">
        <v>17</v>
      </c>
      <c r="D786" s="29"/>
      <c r="E786" s="29"/>
    </row>
    <row r="787" spans="2:5" x14ac:dyDescent="0.25">
      <c r="B787" s="24" t="s">
        <v>74</v>
      </c>
      <c r="C787" s="21">
        <v>9</v>
      </c>
      <c r="D787" s="29"/>
      <c r="E787" s="29"/>
    </row>
    <row r="788" spans="2:5" x14ac:dyDescent="0.25">
      <c r="B788" s="24" t="s">
        <v>73</v>
      </c>
      <c r="C788" s="21">
        <v>4</v>
      </c>
      <c r="D788" s="29"/>
      <c r="E788" s="29"/>
    </row>
    <row r="789" spans="2:5" x14ac:dyDescent="0.25">
      <c r="B789" s="24" t="s">
        <v>71</v>
      </c>
      <c r="C789" s="21">
        <v>1</v>
      </c>
      <c r="D789" s="29"/>
      <c r="E789" s="29"/>
    </row>
    <row r="790" spans="2:5" x14ac:dyDescent="0.25">
      <c r="B790" s="24" t="s">
        <v>72</v>
      </c>
      <c r="C790" s="21">
        <v>3</v>
      </c>
      <c r="D790" s="29"/>
      <c r="E790" s="29"/>
    </row>
    <row r="791" spans="2:5" x14ac:dyDescent="0.25">
      <c r="B791" s="16" t="s">
        <v>62</v>
      </c>
      <c r="C791" s="17">
        <v>92</v>
      </c>
      <c r="D791" s="30">
        <f>C792/C791</f>
        <v>0.85869565217391308</v>
      </c>
      <c r="E791" s="30">
        <f>C792/(C791-C796-C797)</f>
        <v>0.95180722891566261</v>
      </c>
    </row>
    <row r="792" spans="2:5" x14ac:dyDescent="0.25">
      <c r="B792" s="22" t="s">
        <v>77</v>
      </c>
      <c r="C792" s="23">
        <v>79</v>
      </c>
      <c r="D792" s="29"/>
      <c r="E792" s="29"/>
    </row>
    <row r="793" spans="2:5" x14ac:dyDescent="0.25">
      <c r="B793" s="22" t="s">
        <v>76</v>
      </c>
      <c r="C793" s="23">
        <v>2</v>
      </c>
      <c r="D793" s="29"/>
      <c r="E793" s="29"/>
    </row>
    <row r="794" spans="2:5" x14ac:dyDescent="0.25">
      <c r="B794" s="24" t="s">
        <v>71</v>
      </c>
      <c r="C794" s="21">
        <v>2</v>
      </c>
      <c r="D794" s="29"/>
      <c r="E794" s="29"/>
    </row>
    <row r="795" spans="2:5" x14ac:dyDescent="0.25">
      <c r="B795" s="22" t="s">
        <v>69</v>
      </c>
      <c r="C795" s="23">
        <v>11</v>
      </c>
      <c r="D795" s="29"/>
      <c r="E795" s="29"/>
    </row>
    <row r="796" spans="2:5" x14ac:dyDescent="0.25">
      <c r="B796" s="24" t="s">
        <v>74</v>
      </c>
      <c r="C796" s="21">
        <v>7</v>
      </c>
      <c r="D796" s="29"/>
      <c r="E796" s="29"/>
    </row>
    <row r="797" spans="2:5" x14ac:dyDescent="0.25">
      <c r="B797" s="24" t="s">
        <v>73</v>
      </c>
      <c r="C797" s="21">
        <v>2</v>
      </c>
      <c r="D797" s="29"/>
      <c r="E797" s="29"/>
    </row>
    <row r="798" spans="2:5" x14ac:dyDescent="0.25">
      <c r="B798" s="24" t="s">
        <v>71</v>
      </c>
      <c r="C798" s="21">
        <v>1</v>
      </c>
      <c r="D798" s="29"/>
      <c r="E798" s="29"/>
    </row>
    <row r="799" spans="2:5" ht="13.8" thickBot="1" x14ac:dyDescent="0.3">
      <c r="B799" s="24" t="s">
        <v>72</v>
      </c>
      <c r="C799" s="21">
        <v>1</v>
      </c>
      <c r="D799" s="29"/>
      <c r="E799" s="29"/>
    </row>
    <row r="800" spans="2:5" ht="13.8" thickBot="1" x14ac:dyDescent="0.3">
      <c r="B800" s="14" t="s">
        <v>54</v>
      </c>
      <c r="C800" s="15">
        <v>1666</v>
      </c>
      <c r="D800" s="28">
        <f>(C802+C812+C822+C830+C843+C850+C860+C868+C877+C886+C895+C908+C915+C922+C926+C936+C947+C951+C962+C972)/C800</f>
        <v>0.4459783913565426</v>
      </c>
      <c r="E800" s="28">
        <f>(C802+C812+C822++C830+C843+C850+C860+C868+C877+C886+C895+C908+C915+C922+C926+C936+C947+C951+C962+C972)/(C800-C804-C807-C808-C817-C818-C824-C832-C837-C838-C847-C855-C856-C864-C865-C873-C874-C881-C882-C890-C891-C897-C898-C902-C903-C912-C913-C919-C931-C932-C938-C942-C943-C953-C958-C959-C964-C967-C968-C976-C977)</f>
        <v>0.69052044609665431</v>
      </c>
    </row>
    <row r="801" spans="2:5" x14ac:dyDescent="0.25">
      <c r="B801" s="16" t="s">
        <v>13</v>
      </c>
      <c r="C801" s="17">
        <v>107</v>
      </c>
      <c r="D801" s="30">
        <f>C802/C801</f>
        <v>0.53271028037383172</v>
      </c>
      <c r="E801" s="30">
        <f>C802/(C801-C804-C807-C808)</f>
        <v>0.76</v>
      </c>
    </row>
    <row r="802" spans="2:5" x14ac:dyDescent="0.25">
      <c r="B802" s="22" t="s">
        <v>77</v>
      </c>
      <c r="C802" s="23">
        <v>57</v>
      </c>
      <c r="D802" s="29"/>
      <c r="E802" s="29"/>
    </row>
    <row r="803" spans="2:5" x14ac:dyDescent="0.25">
      <c r="B803" s="22" t="s">
        <v>76</v>
      </c>
      <c r="C803" s="23">
        <v>8</v>
      </c>
      <c r="D803" s="29"/>
      <c r="E803" s="29"/>
    </row>
    <row r="804" spans="2:5" x14ac:dyDescent="0.25">
      <c r="B804" s="24" t="s">
        <v>73</v>
      </c>
      <c r="C804" s="21">
        <v>1</v>
      </c>
      <c r="D804" s="29"/>
      <c r="E804" s="29"/>
    </row>
    <row r="805" spans="2:5" x14ac:dyDescent="0.25">
      <c r="B805" s="24" t="s">
        <v>71</v>
      </c>
      <c r="C805" s="21">
        <v>7</v>
      </c>
      <c r="D805" s="29"/>
      <c r="E805" s="29"/>
    </row>
    <row r="806" spans="2:5" x14ac:dyDescent="0.25">
      <c r="B806" s="22" t="s">
        <v>69</v>
      </c>
      <c r="C806" s="23">
        <v>42</v>
      </c>
      <c r="D806" s="29"/>
      <c r="E806" s="29"/>
    </row>
    <row r="807" spans="2:5" x14ac:dyDescent="0.25">
      <c r="B807" s="24" t="s">
        <v>74</v>
      </c>
      <c r="C807" s="21">
        <v>5</v>
      </c>
      <c r="D807" s="29"/>
      <c r="E807" s="29"/>
    </row>
    <row r="808" spans="2:5" x14ac:dyDescent="0.25">
      <c r="B808" s="24" t="s">
        <v>73</v>
      </c>
      <c r="C808" s="21">
        <v>26</v>
      </c>
      <c r="D808" s="29"/>
      <c r="E808" s="29"/>
    </row>
    <row r="809" spans="2:5" x14ac:dyDescent="0.25">
      <c r="B809" s="24" t="s">
        <v>71</v>
      </c>
      <c r="C809" s="21">
        <v>3</v>
      </c>
      <c r="D809" s="29"/>
      <c r="E809" s="29"/>
    </row>
    <row r="810" spans="2:5" x14ac:dyDescent="0.25">
      <c r="B810" s="24" t="s">
        <v>72</v>
      </c>
      <c r="C810" s="21">
        <v>8</v>
      </c>
      <c r="D810" s="29"/>
      <c r="E810" s="29"/>
    </row>
    <row r="811" spans="2:5" x14ac:dyDescent="0.25">
      <c r="B811" s="16" t="s">
        <v>39</v>
      </c>
      <c r="C811" s="17">
        <v>59</v>
      </c>
      <c r="D811" s="30">
        <f>C812/C811</f>
        <v>0.50847457627118642</v>
      </c>
      <c r="E811" s="30">
        <f>C812/(C811-C817-C818)</f>
        <v>0.7142857142857143</v>
      </c>
    </row>
    <row r="812" spans="2:5" x14ac:dyDescent="0.25">
      <c r="B812" s="22" t="s">
        <v>77</v>
      </c>
      <c r="C812" s="23">
        <v>30</v>
      </c>
      <c r="D812" s="29"/>
      <c r="E812" s="29"/>
    </row>
    <row r="813" spans="2:5" x14ac:dyDescent="0.25">
      <c r="B813" s="22" t="s">
        <v>76</v>
      </c>
      <c r="C813" s="23">
        <v>6</v>
      </c>
      <c r="D813" s="29"/>
      <c r="E813" s="29"/>
    </row>
    <row r="814" spans="2:5" x14ac:dyDescent="0.25">
      <c r="B814" s="24" t="s">
        <v>70</v>
      </c>
      <c r="C814" s="21">
        <v>1</v>
      </c>
      <c r="D814" s="29"/>
      <c r="E814" s="29"/>
    </row>
    <row r="815" spans="2:5" x14ac:dyDescent="0.25">
      <c r="B815" s="24" t="s">
        <v>71</v>
      </c>
      <c r="C815" s="21">
        <v>5</v>
      </c>
      <c r="D815" s="29"/>
      <c r="E815" s="29"/>
    </row>
    <row r="816" spans="2:5" x14ac:dyDescent="0.25">
      <c r="B816" s="22" t="s">
        <v>69</v>
      </c>
      <c r="C816" s="23">
        <v>23</v>
      </c>
      <c r="D816" s="29"/>
      <c r="E816" s="29"/>
    </row>
    <row r="817" spans="2:5" x14ac:dyDescent="0.25">
      <c r="B817" s="24" t="s">
        <v>74</v>
      </c>
      <c r="C817" s="21">
        <v>2</v>
      </c>
      <c r="D817" s="29"/>
      <c r="E817" s="29"/>
    </row>
    <row r="818" spans="2:5" x14ac:dyDescent="0.25">
      <c r="B818" s="24" t="s">
        <v>73</v>
      </c>
      <c r="C818" s="21">
        <v>15</v>
      </c>
      <c r="D818" s="29"/>
      <c r="E818" s="29"/>
    </row>
    <row r="819" spans="2:5" x14ac:dyDescent="0.25">
      <c r="B819" s="24" t="s">
        <v>71</v>
      </c>
      <c r="C819" s="21">
        <v>3</v>
      </c>
      <c r="D819" s="29"/>
      <c r="E819" s="29"/>
    </row>
    <row r="820" spans="2:5" x14ac:dyDescent="0.25">
      <c r="B820" s="24" t="s">
        <v>72</v>
      </c>
      <c r="C820" s="21">
        <v>3</v>
      </c>
      <c r="D820" s="29"/>
      <c r="E820" s="29"/>
    </row>
    <row r="821" spans="2:5" x14ac:dyDescent="0.25">
      <c r="B821" s="16" t="s">
        <v>23</v>
      </c>
      <c r="C821" s="17">
        <v>18</v>
      </c>
      <c r="D821" s="30">
        <f>C822/C821</f>
        <v>0.27777777777777779</v>
      </c>
      <c r="E821" s="30">
        <f>C822/(C821-C824-C827-C828)</f>
        <v>0.83333333333333337</v>
      </c>
    </row>
    <row r="822" spans="2:5" x14ac:dyDescent="0.25">
      <c r="B822" s="22" t="s">
        <v>77</v>
      </c>
      <c r="C822" s="23">
        <v>5</v>
      </c>
      <c r="D822" s="29"/>
      <c r="E822" s="29"/>
    </row>
    <row r="823" spans="2:5" x14ac:dyDescent="0.25">
      <c r="B823" s="22" t="s">
        <v>76</v>
      </c>
      <c r="C823" s="23">
        <v>7</v>
      </c>
      <c r="D823" s="29"/>
      <c r="E823" s="29"/>
    </row>
    <row r="824" spans="2:5" x14ac:dyDescent="0.25">
      <c r="B824" s="24" t="s">
        <v>74</v>
      </c>
      <c r="C824" s="21">
        <v>6</v>
      </c>
      <c r="D824" s="29"/>
      <c r="E824" s="29"/>
    </row>
    <row r="825" spans="2:5" x14ac:dyDescent="0.25">
      <c r="B825" s="24" t="s">
        <v>71</v>
      </c>
      <c r="C825" s="21">
        <v>1</v>
      </c>
      <c r="D825" s="29"/>
      <c r="E825" s="29"/>
    </row>
    <row r="826" spans="2:5" x14ac:dyDescent="0.25">
      <c r="B826" s="22" t="s">
        <v>69</v>
      </c>
      <c r="C826" s="23">
        <v>6</v>
      </c>
      <c r="D826" s="29"/>
      <c r="E826" s="29"/>
    </row>
    <row r="827" spans="2:5" x14ac:dyDescent="0.25">
      <c r="B827" s="24" t="s">
        <v>74</v>
      </c>
      <c r="C827" s="21">
        <v>3</v>
      </c>
      <c r="D827" s="29"/>
      <c r="E827" s="29"/>
    </row>
    <row r="828" spans="2:5" x14ac:dyDescent="0.25">
      <c r="B828" s="24" t="s">
        <v>73</v>
      </c>
      <c r="C828" s="21">
        <v>3</v>
      </c>
      <c r="D828" s="29"/>
      <c r="E828" s="29"/>
    </row>
    <row r="829" spans="2:5" x14ac:dyDescent="0.25">
      <c r="B829" s="16" t="s">
        <v>1</v>
      </c>
      <c r="C829" s="17">
        <v>459</v>
      </c>
      <c r="D829" s="30">
        <f>C830/C829</f>
        <v>0.48148148148148145</v>
      </c>
      <c r="E829" s="30">
        <f>C830/(C829-C832-C837-C838)</f>
        <v>0.68</v>
      </c>
    </row>
    <row r="830" spans="2:5" x14ac:dyDescent="0.25">
      <c r="B830" s="22" t="s">
        <v>77</v>
      </c>
      <c r="C830" s="23">
        <v>221</v>
      </c>
      <c r="D830" s="29"/>
      <c r="E830" s="29"/>
    </row>
    <row r="831" spans="2:5" x14ac:dyDescent="0.25">
      <c r="B831" s="22" t="s">
        <v>76</v>
      </c>
      <c r="C831" s="23">
        <v>44</v>
      </c>
      <c r="D831" s="29"/>
      <c r="E831" s="29"/>
    </row>
    <row r="832" spans="2:5" x14ac:dyDescent="0.25">
      <c r="B832" s="24" t="s">
        <v>74</v>
      </c>
      <c r="C832" s="21">
        <v>1</v>
      </c>
      <c r="D832" s="29"/>
      <c r="E832" s="29"/>
    </row>
    <row r="833" spans="2:5" x14ac:dyDescent="0.25">
      <c r="B833" s="24" t="s">
        <v>70</v>
      </c>
      <c r="C833" s="21">
        <v>5</v>
      </c>
      <c r="D833" s="29"/>
      <c r="E833" s="29"/>
    </row>
    <row r="834" spans="2:5" x14ac:dyDescent="0.25">
      <c r="B834" s="24" t="s">
        <v>71</v>
      </c>
      <c r="C834" s="21">
        <v>31</v>
      </c>
      <c r="D834" s="29"/>
      <c r="E834" s="29"/>
    </row>
    <row r="835" spans="2:5" x14ac:dyDescent="0.25">
      <c r="B835" s="24" t="s">
        <v>72</v>
      </c>
      <c r="C835" s="21">
        <v>7</v>
      </c>
      <c r="D835" s="29"/>
      <c r="E835" s="29"/>
    </row>
    <row r="836" spans="2:5" x14ac:dyDescent="0.25">
      <c r="B836" s="22" t="s">
        <v>69</v>
      </c>
      <c r="C836" s="23">
        <v>194</v>
      </c>
      <c r="D836" s="29"/>
      <c r="E836" s="29"/>
    </row>
    <row r="837" spans="2:5" x14ac:dyDescent="0.25">
      <c r="B837" s="24" t="s">
        <v>74</v>
      </c>
      <c r="C837" s="21">
        <v>44</v>
      </c>
      <c r="D837" s="29"/>
      <c r="E837" s="29"/>
    </row>
    <row r="838" spans="2:5" x14ac:dyDescent="0.25">
      <c r="B838" s="24" t="s">
        <v>73</v>
      </c>
      <c r="C838" s="21">
        <v>89</v>
      </c>
      <c r="D838" s="29"/>
      <c r="E838" s="29"/>
    </row>
    <row r="839" spans="2:5" x14ac:dyDescent="0.25">
      <c r="B839" s="24" t="s">
        <v>70</v>
      </c>
      <c r="C839" s="21">
        <v>2</v>
      </c>
      <c r="D839" s="29"/>
      <c r="E839" s="29"/>
    </row>
    <row r="840" spans="2:5" x14ac:dyDescent="0.25">
      <c r="B840" s="24" t="s">
        <v>71</v>
      </c>
      <c r="C840" s="21">
        <v>21</v>
      </c>
      <c r="D840" s="29"/>
      <c r="E840" s="29"/>
    </row>
    <row r="841" spans="2:5" x14ac:dyDescent="0.25">
      <c r="B841" s="24" t="s">
        <v>72</v>
      </c>
      <c r="C841" s="21">
        <v>38</v>
      </c>
      <c r="D841" s="29"/>
      <c r="E841" s="29"/>
    </row>
    <row r="842" spans="2:5" x14ac:dyDescent="0.25">
      <c r="B842" s="16" t="s">
        <v>46</v>
      </c>
      <c r="C842" s="17">
        <v>13</v>
      </c>
      <c r="D842" s="30">
        <f>C843/C842</f>
        <v>0.61538461538461542</v>
      </c>
      <c r="E842" s="30">
        <f>C843/(C842-C847)</f>
        <v>0.66666666666666663</v>
      </c>
    </row>
    <row r="843" spans="2:5" x14ac:dyDescent="0.25">
      <c r="B843" s="22" t="s">
        <v>77</v>
      </c>
      <c r="C843" s="23">
        <v>8</v>
      </c>
      <c r="D843" s="29"/>
      <c r="E843" s="29"/>
    </row>
    <row r="844" spans="2:5" x14ac:dyDescent="0.25">
      <c r="B844" s="22" t="s">
        <v>76</v>
      </c>
      <c r="C844" s="23">
        <v>2</v>
      </c>
      <c r="D844" s="29"/>
      <c r="E844" s="29"/>
    </row>
    <row r="845" spans="2:5" x14ac:dyDescent="0.25">
      <c r="B845" s="24" t="s">
        <v>71</v>
      </c>
      <c r="C845" s="21">
        <v>2</v>
      </c>
      <c r="D845" s="29"/>
      <c r="E845" s="29"/>
    </row>
    <row r="846" spans="2:5" x14ac:dyDescent="0.25">
      <c r="B846" s="22" t="s">
        <v>69</v>
      </c>
      <c r="C846" s="23">
        <v>3</v>
      </c>
      <c r="D846" s="29"/>
      <c r="E846" s="29"/>
    </row>
    <row r="847" spans="2:5" x14ac:dyDescent="0.25">
      <c r="B847" s="24" t="s">
        <v>74</v>
      </c>
      <c r="C847" s="21">
        <v>1</v>
      </c>
      <c r="D847" s="29"/>
      <c r="E847" s="29"/>
    </row>
    <row r="848" spans="2:5" x14ac:dyDescent="0.25">
      <c r="B848" s="24" t="s">
        <v>72</v>
      </c>
      <c r="C848" s="21">
        <v>2</v>
      </c>
      <c r="D848" s="29"/>
      <c r="E848" s="29"/>
    </row>
    <row r="849" spans="2:5" x14ac:dyDescent="0.25">
      <c r="B849" s="16" t="s">
        <v>5</v>
      </c>
      <c r="C849" s="17">
        <v>62</v>
      </c>
      <c r="D849" s="30">
        <f>C850/C849</f>
        <v>0.12903225806451613</v>
      </c>
      <c r="E849" s="30">
        <f>C850/(C849-C855-C856)</f>
        <v>0.36363636363636365</v>
      </c>
    </row>
    <row r="850" spans="2:5" x14ac:dyDescent="0.25">
      <c r="B850" s="22" t="s">
        <v>77</v>
      </c>
      <c r="C850" s="23">
        <v>8</v>
      </c>
      <c r="D850" s="29"/>
      <c r="E850" s="29"/>
    </row>
    <row r="851" spans="2:5" x14ac:dyDescent="0.25">
      <c r="B851" s="22" t="s">
        <v>76</v>
      </c>
      <c r="C851" s="23">
        <v>4</v>
      </c>
      <c r="D851" s="29"/>
      <c r="E851" s="29"/>
    </row>
    <row r="852" spans="2:5" x14ac:dyDescent="0.25">
      <c r="B852" s="24" t="s">
        <v>71</v>
      </c>
      <c r="C852" s="21">
        <v>2</v>
      </c>
      <c r="D852" s="29"/>
      <c r="E852" s="29"/>
    </row>
    <row r="853" spans="2:5" x14ac:dyDescent="0.25">
      <c r="B853" s="24" t="s">
        <v>72</v>
      </c>
      <c r="C853" s="21">
        <v>2</v>
      </c>
      <c r="D853" s="29"/>
      <c r="E853" s="29"/>
    </row>
    <row r="854" spans="2:5" x14ac:dyDescent="0.25">
      <c r="B854" s="22" t="s">
        <v>69</v>
      </c>
      <c r="C854" s="23">
        <v>50</v>
      </c>
      <c r="D854" s="29"/>
      <c r="E854" s="29"/>
    </row>
    <row r="855" spans="2:5" x14ac:dyDescent="0.25">
      <c r="B855" s="24" t="s">
        <v>74</v>
      </c>
      <c r="C855" s="21">
        <v>11</v>
      </c>
      <c r="D855" s="29"/>
      <c r="E855" s="29"/>
    </row>
    <row r="856" spans="2:5" x14ac:dyDescent="0.25">
      <c r="B856" s="24" t="s">
        <v>73</v>
      </c>
      <c r="C856" s="21">
        <v>29</v>
      </c>
      <c r="D856" s="29"/>
      <c r="E856" s="29"/>
    </row>
    <row r="857" spans="2:5" x14ac:dyDescent="0.25">
      <c r="B857" s="24" t="s">
        <v>71</v>
      </c>
      <c r="C857" s="21">
        <v>6</v>
      </c>
      <c r="D857" s="29"/>
      <c r="E857" s="29"/>
    </row>
    <row r="858" spans="2:5" x14ac:dyDescent="0.25">
      <c r="B858" s="24" t="s">
        <v>72</v>
      </c>
      <c r="C858" s="21">
        <v>4</v>
      </c>
      <c r="D858" s="29"/>
      <c r="E858" s="29"/>
    </row>
    <row r="859" spans="2:5" x14ac:dyDescent="0.25">
      <c r="B859" s="16" t="s">
        <v>59</v>
      </c>
      <c r="C859" s="17">
        <v>22</v>
      </c>
      <c r="D859" s="30">
        <f>C860/C859</f>
        <v>0.45454545454545453</v>
      </c>
      <c r="E859" s="30">
        <f>C860/(C859-C864-C865)</f>
        <v>0.76923076923076927</v>
      </c>
    </row>
    <row r="860" spans="2:5" x14ac:dyDescent="0.25">
      <c r="B860" s="22" t="s">
        <v>77</v>
      </c>
      <c r="C860" s="23">
        <v>10</v>
      </c>
      <c r="D860" s="29"/>
      <c r="E860" s="29"/>
    </row>
    <row r="861" spans="2:5" x14ac:dyDescent="0.25">
      <c r="B861" s="22" t="s">
        <v>76</v>
      </c>
      <c r="C861" s="23">
        <v>1</v>
      </c>
      <c r="D861" s="29"/>
      <c r="E861" s="29"/>
    </row>
    <row r="862" spans="2:5" x14ac:dyDescent="0.25">
      <c r="B862" s="24" t="s">
        <v>71</v>
      </c>
      <c r="C862" s="21">
        <v>1</v>
      </c>
      <c r="D862" s="29"/>
      <c r="E862" s="29"/>
    </row>
    <row r="863" spans="2:5" x14ac:dyDescent="0.25">
      <c r="B863" s="22" t="s">
        <v>69</v>
      </c>
      <c r="C863" s="23">
        <v>11</v>
      </c>
      <c r="D863" s="29"/>
      <c r="E863" s="29"/>
    </row>
    <row r="864" spans="2:5" x14ac:dyDescent="0.25">
      <c r="B864" s="24" t="s">
        <v>74</v>
      </c>
      <c r="C864" s="21">
        <v>2</v>
      </c>
      <c r="D864" s="29"/>
      <c r="E864" s="29"/>
    </row>
    <row r="865" spans="2:5" x14ac:dyDescent="0.25">
      <c r="B865" s="24" t="s">
        <v>73</v>
      </c>
      <c r="C865" s="21">
        <v>7</v>
      </c>
      <c r="D865" s="29"/>
      <c r="E865" s="29"/>
    </row>
    <row r="866" spans="2:5" x14ac:dyDescent="0.25">
      <c r="B866" s="24" t="s">
        <v>71</v>
      </c>
      <c r="C866" s="21">
        <v>2</v>
      </c>
      <c r="D866" s="29"/>
      <c r="E866" s="29"/>
    </row>
    <row r="867" spans="2:5" x14ac:dyDescent="0.25">
      <c r="B867" s="16" t="s">
        <v>29</v>
      </c>
      <c r="C867" s="17">
        <v>31</v>
      </c>
      <c r="D867" s="30">
        <f>C868/C867</f>
        <v>0.12903225806451613</v>
      </c>
      <c r="E867" s="30">
        <f>C868/(C867-C873-C874)</f>
        <v>0.23529411764705882</v>
      </c>
    </row>
    <row r="868" spans="2:5" x14ac:dyDescent="0.25">
      <c r="B868" s="22" t="s">
        <v>77</v>
      </c>
      <c r="C868" s="23">
        <v>4</v>
      </c>
      <c r="D868" s="29"/>
      <c r="E868" s="29"/>
    </row>
    <row r="869" spans="2:5" x14ac:dyDescent="0.25">
      <c r="B869" s="22" t="s">
        <v>76</v>
      </c>
      <c r="C869" s="23">
        <v>2</v>
      </c>
      <c r="D869" s="29"/>
      <c r="E869" s="29"/>
    </row>
    <row r="870" spans="2:5" x14ac:dyDescent="0.25">
      <c r="B870" s="24" t="s">
        <v>71</v>
      </c>
      <c r="C870" s="21">
        <v>1</v>
      </c>
      <c r="D870" s="29"/>
      <c r="E870" s="29"/>
    </row>
    <row r="871" spans="2:5" x14ac:dyDescent="0.25">
      <c r="B871" s="24" t="s">
        <v>72</v>
      </c>
      <c r="C871" s="21">
        <v>1</v>
      </c>
      <c r="D871" s="29"/>
      <c r="E871" s="29"/>
    </row>
    <row r="872" spans="2:5" x14ac:dyDescent="0.25">
      <c r="B872" s="22" t="s">
        <v>69</v>
      </c>
      <c r="C872" s="23">
        <v>25</v>
      </c>
      <c r="D872" s="29"/>
      <c r="E872" s="29"/>
    </row>
    <row r="873" spans="2:5" x14ac:dyDescent="0.25">
      <c r="B873" s="24" t="s">
        <v>74</v>
      </c>
      <c r="C873" s="21">
        <v>3</v>
      </c>
      <c r="D873" s="29"/>
      <c r="E873" s="29"/>
    </row>
    <row r="874" spans="2:5" x14ac:dyDescent="0.25">
      <c r="B874" s="24" t="s">
        <v>73</v>
      </c>
      <c r="C874" s="21">
        <v>11</v>
      </c>
      <c r="D874" s="29"/>
      <c r="E874" s="29"/>
    </row>
    <row r="875" spans="2:5" x14ac:dyDescent="0.25">
      <c r="B875" s="24" t="s">
        <v>71</v>
      </c>
      <c r="C875" s="21">
        <v>11</v>
      </c>
      <c r="D875" s="29"/>
      <c r="E875" s="29"/>
    </row>
    <row r="876" spans="2:5" x14ac:dyDescent="0.25">
      <c r="B876" s="16" t="s">
        <v>34</v>
      </c>
      <c r="C876" s="17">
        <v>53</v>
      </c>
      <c r="D876" s="30">
        <f>C877/C876</f>
        <v>0.30188679245283018</v>
      </c>
      <c r="E876" s="30">
        <f>C877/(C876-C881-C882)</f>
        <v>0.5714285714285714</v>
      </c>
    </row>
    <row r="877" spans="2:5" x14ac:dyDescent="0.25">
      <c r="B877" s="22" t="s">
        <v>77</v>
      </c>
      <c r="C877" s="23">
        <v>16</v>
      </c>
      <c r="D877" s="29"/>
      <c r="E877" s="29"/>
    </row>
    <row r="878" spans="2:5" x14ac:dyDescent="0.25">
      <c r="B878" s="22" t="s">
        <v>76</v>
      </c>
      <c r="C878" s="23">
        <v>5</v>
      </c>
      <c r="D878" s="29"/>
      <c r="E878" s="29"/>
    </row>
    <row r="879" spans="2:5" x14ac:dyDescent="0.25">
      <c r="B879" s="24" t="s">
        <v>71</v>
      </c>
      <c r="C879" s="21">
        <v>5</v>
      </c>
      <c r="D879" s="29"/>
      <c r="E879" s="29"/>
    </row>
    <row r="880" spans="2:5" x14ac:dyDescent="0.25">
      <c r="B880" s="22" t="s">
        <v>69</v>
      </c>
      <c r="C880" s="23">
        <v>32</v>
      </c>
      <c r="D880" s="29"/>
      <c r="E880" s="29"/>
    </row>
    <row r="881" spans="2:5" x14ac:dyDescent="0.25">
      <c r="B881" s="24" t="s">
        <v>74</v>
      </c>
      <c r="C881" s="21">
        <v>8</v>
      </c>
      <c r="D881" s="29"/>
      <c r="E881" s="29"/>
    </row>
    <row r="882" spans="2:5" x14ac:dyDescent="0.25">
      <c r="B882" s="24" t="s">
        <v>73</v>
      </c>
      <c r="C882" s="21">
        <v>17</v>
      </c>
      <c r="D882" s="29"/>
      <c r="E882" s="29"/>
    </row>
    <row r="883" spans="2:5" x14ac:dyDescent="0.25">
      <c r="B883" s="24" t="s">
        <v>71</v>
      </c>
      <c r="C883" s="21">
        <v>1</v>
      </c>
      <c r="D883" s="29"/>
      <c r="E883" s="29"/>
    </row>
    <row r="884" spans="2:5" x14ac:dyDescent="0.25">
      <c r="B884" s="24" t="s">
        <v>72</v>
      </c>
      <c r="C884" s="21">
        <v>6</v>
      </c>
      <c r="D884" s="29"/>
      <c r="E884" s="29"/>
    </row>
    <row r="885" spans="2:5" x14ac:dyDescent="0.25">
      <c r="B885" s="16" t="s">
        <v>45</v>
      </c>
      <c r="C885" s="17">
        <v>13</v>
      </c>
      <c r="D885" s="30">
        <f>C886/C885</f>
        <v>0.23076923076923078</v>
      </c>
      <c r="E885" s="30">
        <f>C886/(C885-C890-C891)</f>
        <v>0.42857142857142855</v>
      </c>
    </row>
    <row r="886" spans="2:5" x14ac:dyDescent="0.25">
      <c r="B886" s="22" t="s">
        <v>77</v>
      </c>
      <c r="C886" s="23">
        <v>3</v>
      </c>
      <c r="D886" s="29"/>
      <c r="E886" s="29"/>
    </row>
    <row r="887" spans="2:5" x14ac:dyDescent="0.25">
      <c r="B887" s="22" t="s">
        <v>76</v>
      </c>
      <c r="C887" s="23">
        <v>1</v>
      </c>
      <c r="D887" s="29"/>
      <c r="E887" s="29"/>
    </row>
    <row r="888" spans="2:5" x14ac:dyDescent="0.25">
      <c r="B888" s="24" t="s">
        <v>71</v>
      </c>
      <c r="C888" s="21">
        <v>1</v>
      </c>
      <c r="D888" s="29"/>
      <c r="E888" s="29"/>
    </row>
    <row r="889" spans="2:5" x14ac:dyDescent="0.25">
      <c r="B889" s="22" t="s">
        <v>69</v>
      </c>
      <c r="C889" s="23">
        <v>9</v>
      </c>
      <c r="D889" s="29"/>
      <c r="E889" s="29"/>
    </row>
    <row r="890" spans="2:5" x14ac:dyDescent="0.25">
      <c r="B890" s="24" t="s">
        <v>74</v>
      </c>
      <c r="C890" s="21">
        <v>2</v>
      </c>
      <c r="D890" s="29"/>
      <c r="E890" s="29"/>
    </row>
    <row r="891" spans="2:5" x14ac:dyDescent="0.25">
      <c r="B891" s="24" t="s">
        <v>73</v>
      </c>
      <c r="C891" s="21">
        <v>4</v>
      </c>
      <c r="D891" s="29"/>
      <c r="E891" s="29"/>
    </row>
    <row r="892" spans="2:5" x14ac:dyDescent="0.25">
      <c r="B892" s="24" t="s">
        <v>71</v>
      </c>
      <c r="C892" s="21">
        <v>1</v>
      </c>
      <c r="D892" s="29"/>
      <c r="E892" s="29"/>
    </row>
    <row r="893" spans="2:5" x14ac:dyDescent="0.25">
      <c r="B893" s="24" t="s">
        <v>72</v>
      </c>
      <c r="C893" s="21">
        <v>2</v>
      </c>
      <c r="D893" s="29"/>
      <c r="E893" s="29"/>
    </row>
    <row r="894" spans="2:5" x14ac:dyDescent="0.25">
      <c r="B894" s="16" t="s">
        <v>15</v>
      </c>
      <c r="C894" s="17">
        <v>335</v>
      </c>
      <c r="D894" s="30">
        <f>C895/C894</f>
        <v>0.44477611940298506</v>
      </c>
      <c r="E894" s="30">
        <f>C895/(C894-C897-C898-C902-C903)</f>
        <v>0.73399014778325122</v>
      </c>
    </row>
    <row r="895" spans="2:5" x14ac:dyDescent="0.25">
      <c r="B895" s="22" t="s">
        <v>77</v>
      </c>
      <c r="C895" s="23">
        <v>149</v>
      </c>
      <c r="D895" s="29"/>
      <c r="E895" s="29"/>
    </row>
    <row r="896" spans="2:5" x14ac:dyDescent="0.25">
      <c r="B896" s="22" t="s">
        <v>76</v>
      </c>
      <c r="C896" s="23">
        <v>40</v>
      </c>
      <c r="D896" s="29"/>
      <c r="E896" s="29"/>
    </row>
    <row r="897" spans="2:5" x14ac:dyDescent="0.25">
      <c r="B897" s="24" t="s">
        <v>74</v>
      </c>
      <c r="C897" s="21">
        <v>6</v>
      </c>
      <c r="D897" s="29"/>
      <c r="E897" s="29"/>
    </row>
    <row r="898" spans="2:5" x14ac:dyDescent="0.25">
      <c r="B898" s="24" t="s">
        <v>73</v>
      </c>
      <c r="C898" s="21">
        <v>5</v>
      </c>
      <c r="D898" s="29"/>
      <c r="E898" s="29"/>
    </row>
    <row r="899" spans="2:5" x14ac:dyDescent="0.25">
      <c r="B899" s="24" t="s">
        <v>71</v>
      </c>
      <c r="C899" s="21">
        <v>25</v>
      </c>
      <c r="D899" s="29"/>
      <c r="E899" s="29"/>
    </row>
    <row r="900" spans="2:5" x14ac:dyDescent="0.25">
      <c r="B900" s="24" t="s">
        <v>72</v>
      </c>
      <c r="C900" s="21">
        <v>4</v>
      </c>
      <c r="D900" s="29"/>
      <c r="E900" s="29"/>
    </row>
    <row r="901" spans="2:5" x14ac:dyDescent="0.25">
      <c r="B901" s="22" t="s">
        <v>69</v>
      </c>
      <c r="C901" s="23">
        <v>146</v>
      </c>
      <c r="D901" s="29"/>
      <c r="E901" s="29"/>
    </row>
    <row r="902" spans="2:5" x14ac:dyDescent="0.25">
      <c r="B902" s="24" t="s">
        <v>74</v>
      </c>
      <c r="C902" s="21">
        <v>29</v>
      </c>
      <c r="D902" s="29"/>
      <c r="E902" s="29"/>
    </row>
    <row r="903" spans="2:5" x14ac:dyDescent="0.25">
      <c r="B903" s="24" t="s">
        <v>73</v>
      </c>
      <c r="C903" s="21">
        <v>92</v>
      </c>
      <c r="D903" s="29"/>
      <c r="E903" s="29"/>
    </row>
    <row r="904" spans="2:5" x14ac:dyDescent="0.25">
      <c r="B904" s="24" t="s">
        <v>70</v>
      </c>
      <c r="C904" s="21">
        <v>1</v>
      </c>
      <c r="D904" s="29"/>
      <c r="E904" s="29"/>
    </row>
    <row r="905" spans="2:5" x14ac:dyDescent="0.25">
      <c r="B905" s="24" t="s">
        <v>71</v>
      </c>
      <c r="C905" s="21">
        <v>12</v>
      </c>
      <c r="D905" s="29"/>
      <c r="E905" s="29"/>
    </row>
    <row r="906" spans="2:5" x14ac:dyDescent="0.25">
      <c r="B906" s="24" t="s">
        <v>72</v>
      </c>
      <c r="C906" s="21">
        <v>12</v>
      </c>
      <c r="D906" s="29"/>
      <c r="E906" s="29"/>
    </row>
    <row r="907" spans="2:5" x14ac:dyDescent="0.25">
      <c r="B907" s="16" t="s">
        <v>24</v>
      </c>
      <c r="C907" s="17">
        <v>14</v>
      </c>
      <c r="D907" s="30">
        <f>C908/C907</f>
        <v>0.5</v>
      </c>
      <c r="E907" s="30">
        <f>C908/(C907-C912-C913)</f>
        <v>0.875</v>
      </c>
    </row>
    <row r="908" spans="2:5" x14ac:dyDescent="0.25">
      <c r="B908" s="22" t="s">
        <v>77</v>
      </c>
      <c r="C908" s="23">
        <v>7</v>
      </c>
      <c r="D908" s="29"/>
      <c r="E908" s="29"/>
    </row>
    <row r="909" spans="2:5" x14ac:dyDescent="0.25">
      <c r="B909" s="22" t="s">
        <v>76</v>
      </c>
      <c r="C909" s="23">
        <v>1</v>
      </c>
      <c r="D909" s="29"/>
      <c r="E909" s="29"/>
    </row>
    <row r="910" spans="2:5" x14ac:dyDescent="0.25">
      <c r="B910" s="24" t="s">
        <v>72</v>
      </c>
      <c r="C910" s="21">
        <v>1</v>
      </c>
      <c r="D910" s="29"/>
      <c r="E910" s="29"/>
    </row>
    <row r="911" spans="2:5" x14ac:dyDescent="0.25">
      <c r="B911" s="22" t="s">
        <v>69</v>
      </c>
      <c r="C911" s="23">
        <v>6</v>
      </c>
      <c r="D911" s="29"/>
      <c r="E911" s="29"/>
    </row>
    <row r="912" spans="2:5" x14ac:dyDescent="0.25">
      <c r="B912" s="24" t="s">
        <v>74</v>
      </c>
      <c r="C912" s="21">
        <v>2</v>
      </c>
      <c r="D912" s="29"/>
      <c r="E912" s="29"/>
    </row>
    <row r="913" spans="2:5" x14ac:dyDescent="0.25">
      <c r="B913" s="24" t="s">
        <v>73</v>
      </c>
      <c r="C913" s="21">
        <v>4</v>
      </c>
      <c r="D913" s="29"/>
      <c r="E913" s="29"/>
    </row>
    <row r="914" spans="2:5" x14ac:dyDescent="0.25">
      <c r="B914" s="16" t="s">
        <v>27</v>
      </c>
      <c r="C914" s="17">
        <v>18</v>
      </c>
      <c r="D914" s="30">
        <f>C915/C914</f>
        <v>0.5</v>
      </c>
      <c r="E914" s="30">
        <f>C915/(C914-C919)</f>
        <v>0.81818181818181823</v>
      </c>
    </row>
    <row r="915" spans="2:5" x14ac:dyDescent="0.25">
      <c r="B915" s="22" t="s">
        <v>77</v>
      </c>
      <c r="C915" s="23">
        <v>9</v>
      </c>
      <c r="D915" s="29"/>
      <c r="E915" s="29"/>
    </row>
    <row r="916" spans="2:5" x14ac:dyDescent="0.25">
      <c r="B916" s="22" t="s">
        <v>76</v>
      </c>
      <c r="C916" s="23">
        <v>1</v>
      </c>
      <c r="D916" s="29"/>
      <c r="E916" s="29"/>
    </row>
    <row r="917" spans="2:5" x14ac:dyDescent="0.25">
      <c r="B917" s="24" t="s">
        <v>71</v>
      </c>
      <c r="C917" s="21">
        <v>1</v>
      </c>
      <c r="D917" s="29"/>
      <c r="E917" s="29"/>
    </row>
    <row r="918" spans="2:5" x14ac:dyDescent="0.25">
      <c r="B918" s="22" t="s">
        <v>69</v>
      </c>
      <c r="C918" s="23">
        <v>8</v>
      </c>
      <c r="D918" s="29"/>
      <c r="E918" s="29"/>
    </row>
    <row r="919" spans="2:5" x14ac:dyDescent="0.25">
      <c r="B919" s="24" t="s">
        <v>73</v>
      </c>
      <c r="C919" s="21">
        <v>7</v>
      </c>
      <c r="D919" s="29"/>
      <c r="E919" s="29"/>
    </row>
    <row r="920" spans="2:5" x14ac:dyDescent="0.25">
      <c r="B920" s="24" t="s">
        <v>71</v>
      </c>
      <c r="C920" s="21">
        <v>1</v>
      </c>
      <c r="D920" s="29"/>
      <c r="E920" s="29"/>
    </row>
    <row r="921" spans="2:5" x14ac:dyDescent="0.25">
      <c r="B921" s="16" t="s">
        <v>67</v>
      </c>
      <c r="C921" s="17">
        <v>62</v>
      </c>
      <c r="D921" s="30">
        <f>C922/C921</f>
        <v>0.88709677419354838</v>
      </c>
      <c r="E921" s="30">
        <f>C922/C921</f>
        <v>0.88709677419354838</v>
      </c>
    </row>
    <row r="922" spans="2:5" x14ac:dyDescent="0.25">
      <c r="B922" s="22" t="s">
        <v>77</v>
      </c>
      <c r="C922" s="23">
        <v>55</v>
      </c>
      <c r="D922" s="29"/>
      <c r="E922" s="29"/>
    </row>
    <row r="923" spans="2:5" x14ac:dyDescent="0.25">
      <c r="B923" s="22" t="s">
        <v>69</v>
      </c>
      <c r="C923" s="23">
        <v>7</v>
      </c>
      <c r="D923" s="29"/>
      <c r="E923" s="29"/>
    </row>
    <row r="924" spans="2:5" x14ac:dyDescent="0.25">
      <c r="B924" s="24" t="s">
        <v>70</v>
      </c>
      <c r="C924" s="21">
        <v>7</v>
      </c>
      <c r="D924" s="29"/>
      <c r="E924" s="29"/>
    </row>
    <row r="925" spans="2:5" x14ac:dyDescent="0.25">
      <c r="B925" s="16" t="s">
        <v>30</v>
      </c>
      <c r="C925" s="17">
        <v>70</v>
      </c>
      <c r="D925" s="30">
        <f>C926/C925</f>
        <v>0.12857142857142856</v>
      </c>
      <c r="E925" s="30">
        <f>C926/(C925-C931-C932)</f>
        <v>0.26470588235294118</v>
      </c>
    </row>
    <row r="926" spans="2:5" x14ac:dyDescent="0.25">
      <c r="B926" s="22" t="s">
        <v>77</v>
      </c>
      <c r="C926" s="23">
        <v>9</v>
      </c>
      <c r="D926" s="29"/>
      <c r="E926" s="29"/>
    </row>
    <row r="927" spans="2:5" x14ac:dyDescent="0.25">
      <c r="B927" s="22" t="s">
        <v>76</v>
      </c>
      <c r="C927" s="23">
        <v>4</v>
      </c>
      <c r="D927" s="29"/>
      <c r="E927" s="29"/>
    </row>
    <row r="928" spans="2:5" x14ac:dyDescent="0.25">
      <c r="B928" s="24" t="s">
        <v>71</v>
      </c>
      <c r="C928" s="21">
        <v>2</v>
      </c>
      <c r="D928" s="29"/>
      <c r="E928" s="29"/>
    </row>
    <row r="929" spans="2:5" x14ac:dyDescent="0.25">
      <c r="B929" s="24" t="s">
        <v>72</v>
      </c>
      <c r="C929" s="21">
        <v>2</v>
      </c>
      <c r="D929" s="29"/>
      <c r="E929" s="29"/>
    </row>
    <row r="930" spans="2:5" x14ac:dyDescent="0.25">
      <c r="B930" s="22" t="s">
        <v>69</v>
      </c>
      <c r="C930" s="23">
        <v>57</v>
      </c>
      <c r="D930" s="29"/>
      <c r="E930" s="29"/>
    </row>
    <row r="931" spans="2:5" x14ac:dyDescent="0.25">
      <c r="B931" s="24" t="s">
        <v>74</v>
      </c>
      <c r="C931" s="21">
        <v>10</v>
      </c>
      <c r="D931" s="29"/>
      <c r="E931" s="29"/>
    </row>
    <row r="932" spans="2:5" x14ac:dyDescent="0.25">
      <c r="B932" s="24" t="s">
        <v>73</v>
      </c>
      <c r="C932" s="21">
        <v>26</v>
      </c>
      <c r="D932" s="29"/>
      <c r="E932" s="29"/>
    </row>
    <row r="933" spans="2:5" x14ac:dyDescent="0.25">
      <c r="B933" s="24" t="s">
        <v>71</v>
      </c>
      <c r="C933" s="21">
        <v>11</v>
      </c>
      <c r="D933" s="29"/>
      <c r="E933" s="29"/>
    </row>
    <row r="934" spans="2:5" x14ac:dyDescent="0.25">
      <c r="B934" s="24" t="s">
        <v>72</v>
      </c>
      <c r="C934" s="21">
        <v>10</v>
      </c>
      <c r="D934" s="29"/>
      <c r="E934" s="29"/>
    </row>
    <row r="935" spans="2:5" x14ac:dyDescent="0.25">
      <c r="B935" s="16" t="s">
        <v>18</v>
      </c>
      <c r="C935" s="17">
        <v>181</v>
      </c>
      <c r="D935" s="30">
        <f>C936/C935</f>
        <v>0.33149171270718231</v>
      </c>
      <c r="E935" s="30">
        <f>C936/(C935-C938-C942-C943)</f>
        <v>0.63157894736842102</v>
      </c>
    </row>
    <row r="936" spans="2:5" x14ac:dyDescent="0.25">
      <c r="B936" s="22" t="s">
        <v>77</v>
      </c>
      <c r="C936" s="23">
        <v>60</v>
      </c>
      <c r="D936" s="29"/>
      <c r="E936" s="29"/>
    </row>
    <row r="937" spans="2:5" x14ac:dyDescent="0.25">
      <c r="B937" s="22" t="s">
        <v>76</v>
      </c>
      <c r="C937" s="23">
        <v>17</v>
      </c>
      <c r="D937" s="29"/>
      <c r="E937" s="29"/>
    </row>
    <row r="938" spans="2:5" x14ac:dyDescent="0.25">
      <c r="B938" s="24" t="s">
        <v>73</v>
      </c>
      <c r="C938" s="21">
        <v>1</v>
      </c>
      <c r="D938" s="29"/>
      <c r="E938" s="29"/>
    </row>
    <row r="939" spans="2:5" x14ac:dyDescent="0.25">
      <c r="B939" s="24" t="s">
        <v>71</v>
      </c>
      <c r="C939" s="21">
        <v>11</v>
      </c>
      <c r="D939" s="29"/>
      <c r="E939" s="29"/>
    </row>
    <row r="940" spans="2:5" x14ac:dyDescent="0.25">
      <c r="B940" s="24" t="s">
        <v>72</v>
      </c>
      <c r="C940" s="21">
        <v>5</v>
      </c>
      <c r="D940" s="29"/>
      <c r="E940" s="29"/>
    </row>
    <row r="941" spans="2:5" x14ac:dyDescent="0.25">
      <c r="B941" s="22" t="s">
        <v>69</v>
      </c>
      <c r="C941" s="23">
        <v>104</v>
      </c>
      <c r="D941" s="29"/>
      <c r="E941" s="29"/>
    </row>
    <row r="942" spans="2:5" x14ac:dyDescent="0.25">
      <c r="B942" s="24" t="s">
        <v>74</v>
      </c>
      <c r="C942" s="21">
        <v>31</v>
      </c>
      <c r="D942" s="29"/>
      <c r="E942" s="29"/>
    </row>
    <row r="943" spans="2:5" x14ac:dyDescent="0.25">
      <c r="B943" s="24" t="s">
        <v>73</v>
      </c>
      <c r="C943" s="21">
        <v>54</v>
      </c>
      <c r="D943" s="29"/>
      <c r="E943" s="29"/>
    </row>
    <row r="944" spans="2:5" x14ac:dyDescent="0.25">
      <c r="B944" s="24" t="s">
        <v>71</v>
      </c>
      <c r="C944" s="21">
        <v>6</v>
      </c>
      <c r="D944" s="29"/>
      <c r="E944" s="29"/>
    </row>
    <row r="945" spans="2:5" x14ac:dyDescent="0.25">
      <c r="B945" s="24" t="s">
        <v>72</v>
      </c>
      <c r="C945" s="21">
        <v>13</v>
      </c>
      <c r="D945" s="29"/>
      <c r="E945" s="29"/>
    </row>
    <row r="946" spans="2:5" x14ac:dyDescent="0.25">
      <c r="B946" s="16" t="s">
        <v>64</v>
      </c>
      <c r="C946" s="17">
        <v>62</v>
      </c>
      <c r="D946" s="30">
        <f>C947/C946</f>
        <v>0.95161290322580649</v>
      </c>
      <c r="E946" s="30">
        <f>C947/C946</f>
        <v>0.95161290322580649</v>
      </c>
    </row>
    <row r="947" spans="2:5" x14ac:dyDescent="0.25">
      <c r="B947" s="22" t="s">
        <v>77</v>
      </c>
      <c r="C947" s="23">
        <v>59</v>
      </c>
      <c r="D947" s="29"/>
      <c r="E947" s="29"/>
    </row>
    <row r="948" spans="2:5" x14ac:dyDescent="0.25">
      <c r="B948" s="22" t="s">
        <v>69</v>
      </c>
      <c r="C948" s="23">
        <v>3</v>
      </c>
      <c r="D948" s="29"/>
      <c r="E948" s="29"/>
    </row>
    <row r="949" spans="2:5" x14ac:dyDescent="0.25">
      <c r="B949" s="24" t="s">
        <v>70</v>
      </c>
      <c r="C949" s="21">
        <v>3</v>
      </c>
      <c r="D949" s="29"/>
      <c r="E949" s="29"/>
    </row>
    <row r="950" spans="2:5" x14ac:dyDescent="0.25">
      <c r="B950" s="16" t="s">
        <v>43</v>
      </c>
      <c r="C950" s="17">
        <v>22</v>
      </c>
      <c r="D950" s="30">
        <f>C951/C950</f>
        <v>0.31818181818181818</v>
      </c>
      <c r="E950" s="30">
        <f>C951/(C950-C953-C958-C959)</f>
        <v>0.53846153846153844</v>
      </c>
    </row>
    <row r="951" spans="2:5" x14ac:dyDescent="0.25">
      <c r="B951" s="22" t="s">
        <v>77</v>
      </c>
      <c r="C951" s="23">
        <v>7</v>
      </c>
      <c r="D951" s="29"/>
      <c r="E951" s="29"/>
    </row>
    <row r="952" spans="2:5" x14ac:dyDescent="0.25">
      <c r="B952" s="22" t="s">
        <v>76</v>
      </c>
      <c r="C952" s="23">
        <v>6</v>
      </c>
      <c r="D952" s="29"/>
      <c r="E952" s="29"/>
    </row>
    <row r="953" spans="2:5" x14ac:dyDescent="0.25">
      <c r="B953" s="24" t="s">
        <v>74</v>
      </c>
      <c r="C953" s="21">
        <v>1</v>
      </c>
      <c r="D953" s="29"/>
      <c r="E953" s="29"/>
    </row>
    <row r="954" spans="2:5" x14ac:dyDescent="0.25">
      <c r="B954" s="24" t="s">
        <v>70</v>
      </c>
      <c r="C954" s="21">
        <v>1</v>
      </c>
      <c r="D954" s="29"/>
      <c r="E954" s="29"/>
    </row>
    <row r="955" spans="2:5" x14ac:dyDescent="0.25">
      <c r="B955" s="24" t="s">
        <v>71</v>
      </c>
      <c r="C955" s="21">
        <v>2</v>
      </c>
      <c r="D955" s="29"/>
      <c r="E955" s="29"/>
    </row>
    <row r="956" spans="2:5" x14ac:dyDescent="0.25">
      <c r="B956" s="24" t="s">
        <v>72</v>
      </c>
      <c r="C956" s="21">
        <v>2</v>
      </c>
      <c r="D956" s="29"/>
      <c r="E956" s="29"/>
    </row>
    <row r="957" spans="2:5" x14ac:dyDescent="0.25">
      <c r="B957" s="22" t="s">
        <v>69</v>
      </c>
      <c r="C957" s="23">
        <v>9</v>
      </c>
      <c r="D957" s="29"/>
      <c r="E957" s="29"/>
    </row>
    <row r="958" spans="2:5" x14ac:dyDescent="0.25">
      <c r="B958" s="24" t="s">
        <v>74</v>
      </c>
      <c r="C958" s="21">
        <v>2</v>
      </c>
      <c r="D958" s="29"/>
      <c r="E958" s="29"/>
    </row>
    <row r="959" spans="2:5" x14ac:dyDescent="0.25">
      <c r="B959" s="24" t="s">
        <v>73</v>
      </c>
      <c r="C959" s="21">
        <v>6</v>
      </c>
      <c r="D959" s="29"/>
      <c r="E959" s="29"/>
    </row>
    <row r="960" spans="2:5" x14ac:dyDescent="0.25">
      <c r="B960" s="24" t="s">
        <v>72</v>
      </c>
      <c r="C960" s="21">
        <v>1</v>
      </c>
      <c r="D960" s="29"/>
      <c r="E960" s="29"/>
    </row>
    <row r="961" spans="2:5" x14ac:dyDescent="0.25">
      <c r="B961" s="16" t="s">
        <v>32</v>
      </c>
      <c r="C961" s="17">
        <v>13</v>
      </c>
      <c r="D961" s="30">
        <f>C962/C961</f>
        <v>0.15384615384615385</v>
      </c>
      <c r="E961" s="30">
        <f>C962/(C961-C964-C967-C968)</f>
        <v>0.4</v>
      </c>
    </row>
    <row r="962" spans="2:5" x14ac:dyDescent="0.25">
      <c r="B962" s="22" t="s">
        <v>77</v>
      </c>
      <c r="C962" s="23">
        <v>2</v>
      </c>
      <c r="D962" s="29"/>
      <c r="E962" s="29"/>
    </row>
    <row r="963" spans="2:5" x14ac:dyDescent="0.25">
      <c r="B963" s="22" t="s">
        <v>76</v>
      </c>
      <c r="C963" s="23">
        <v>2</v>
      </c>
      <c r="D963" s="29"/>
      <c r="E963" s="29"/>
    </row>
    <row r="964" spans="2:5" x14ac:dyDescent="0.25">
      <c r="B964" s="24" t="s">
        <v>73</v>
      </c>
      <c r="C964" s="21">
        <v>1</v>
      </c>
      <c r="D964" s="29"/>
      <c r="E964" s="29"/>
    </row>
    <row r="965" spans="2:5" x14ac:dyDescent="0.25">
      <c r="B965" s="24" t="s">
        <v>71</v>
      </c>
      <c r="C965" s="21">
        <v>1</v>
      </c>
      <c r="D965" s="29"/>
      <c r="E965" s="29"/>
    </row>
    <row r="966" spans="2:5" x14ac:dyDescent="0.25">
      <c r="B966" s="22" t="s">
        <v>69</v>
      </c>
      <c r="C966" s="23">
        <v>9</v>
      </c>
      <c r="D966" s="29"/>
      <c r="E966" s="29"/>
    </row>
    <row r="967" spans="2:5" x14ac:dyDescent="0.25">
      <c r="B967" s="24" t="s">
        <v>74</v>
      </c>
      <c r="C967" s="21">
        <v>2</v>
      </c>
      <c r="D967" s="29"/>
      <c r="E967" s="29"/>
    </row>
    <row r="968" spans="2:5" x14ac:dyDescent="0.25">
      <c r="B968" s="24" t="s">
        <v>73</v>
      </c>
      <c r="C968" s="21">
        <v>5</v>
      </c>
      <c r="D968" s="29"/>
      <c r="E968" s="29"/>
    </row>
    <row r="969" spans="2:5" x14ac:dyDescent="0.25">
      <c r="B969" s="24" t="s">
        <v>71</v>
      </c>
      <c r="C969" s="21">
        <v>1</v>
      </c>
      <c r="D969" s="29"/>
      <c r="E969" s="29"/>
    </row>
    <row r="970" spans="2:5" x14ac:dyDescent="0.25">
      <c r="B970" s="24" t="s">
        <v>72</v>
      </c>
      <c r="C970" s="21">
        <v>1</v>
      </c>
      <c r="D970" s="29"/>
      <c r="E970" s="29"/>
    </row>
    <row r="971" spans="2:5" x14ac:dyDescent="0.25">
      <c r="B971" s="16" t="s">
        <v>62</v>
      </c>
      <c r="C971" s="17">
        <v>52</v>
      </c>
      <c r="D971" s="30">
        <f>C972/C971</f>
        <v>0.46153846153846156</v>
      </c>
      <c r="E971" s="30">
        <f>C972/(C971-C976-C977)</f>
        <v>0.8</v>
      </c>
    </row>
    <row r="972" spans="2:5" x14ac:dyDescent="0.25">
      <c r="B972" s="22" t="s">
        <v>77</v>
      </c>
      <c r="C972" s="23">
        <v>24</v>
      </c>
      <c r="D972" s="29"/>
      <c r="E972" s="29"/>
    </row>
    <row r="973" spans="2:5" x14ac:dyDescent="0.25">
      <c r="B973" s="22" t="s">
        <v>76</v>
      </c>
      <c r="C973" s="23">
        <v>2</v>
      </c>
      <c r="D973" s="29"/>
      <c r="E973" s="29"/>
    </row>
    <row r="974" spans="2:5" x14ac:dyDescent="0.25">
      <c r="B974" s="24" t="s">
        <v>71</v>
      </c>
      <c r="C974" s="21">
        <v>2</v>
      </c>
      <c r="D974" s="29"/>
      <c r="E974" s="29"/>
    </row>
    <row r="975" spans="2:5" x14ac:dyDescent="0.25">
      <c r="B975" s="22" t="s">
        <v>69</v>
      </c>
      <c r="C975" s="23">
        <v>26</v>
      </c>
      <c r="D975" s="29"/>
      <c r="E975" s="29"/>
    </row>
    <row r="976" spans="2:5" x14ac:dyDescent="0.25">
      <c r="B976" s="24" t="s">
        <v>74</v>
      </c>
      <c r="C976" s="21">
        <v>6</v>
      </c>
      <c r="D976" s="29"/>
      <c r="E976" s="29"/>
    </row>
    <row r="977" spans="2:5" x14ac:dyDescent="0.25">
      <c r="B977" s="24" t="s">
        <v>73</v>
      </c>
      <c r="C977" s="21">
        <v>16</v>
      </c>
      <c r="D977" s="29"/>
      <c r="E977" s="29"/>
    </row>
    <row r="978" spans="2:5" x14ac:dyDescent="0.25">
      <c r="B978" s="24" t="s">
        <v>71</v>
      </c>
      <c r="C978" s="21">
        <v>2</v>
      </c>
      <c r="D978" s="29"/>
      <c r="E978" s="29"/>
    </row>
    <row r="979" spans="2:5" ht="13.8" thickBot="1" x14ac:dyDescent="0.3">
      <c r="B979" s="24" t="s">
        <v>72</v>
      </c>
      <c r="C979" s="21">
        <v>2</v>
      </c>
      <c r="D979" s="29"/>
      <c r="E979" s="29"/>
    </row>
    <row r="980" spans="2:5" ht="13.8" thickBot="1" x14ac:dyDescent="0.3">
      <c r="B980" s="14" t="s">
        <v>51</v>
      </c>
      <c r="C980" s="15">
        <v>1092</v>
      </c>
      <c r="D980" s="28">
        <f>(C982+C988+C996+C1004+C1011+C1018+C1023+C1031+C1038)/C980</f>
        <v>0.59523809523809523</v>
      </c>
      <c r="E980" s="28">
        <f>(C982+C988+C996+C1004+C1011+C1018+C1023+C1031+C1038)/(C980-C990-C991-C998-C999-C1006-C1007-C1013-C1014-C1020-C1025-C1026-C1033-C1034-C1040-C1041)</f>
        <v>0.64935064935064934</v>
      </c>
    </row>
    <row r="981" spans="2:5" x14ac:dyDescent="0.25">
      <c r="B981" s="16" t="s">
        <v>65</v>
      </c>
      <c r="C981" s="17">
        <v>38</v>
      </c>
      <c r="D981" s="30">
        <f>C982/C981</f>
        <v>0.71052631578947367</v>
      </c>
      <c r="E981" s="30">
        <f>C982/C981</f>
        <v>0.71052631578947367</v>
      </c>
    </row>
    <row r="982" spans="2:5" x14ac:dyDescent="0.25">
      <c r="B982" s="22" t="s">
        <v>77</v>
      </c>
      <c r="C982" s="23">
        <v>27</v>
      </c>
      <c r="D982" s="29"/>
      <c r="E982" s="29"/>
    </row>
    <row r="983" spans="2:5" x14ac:dyDescent="0.25">
      <c r="B983" s="22" t="s">
        <v>69</v>
      </c>
      <c r="C983" s="23">
        <v>11</v>
      </c>
      <c r="D983" s="29"/>
      <c r="E983" s="29"/>
    </row>
    <row r="984" spans="2:5" x14ac:dyDescent="0.25">
      <c r="B984" s="24" t="s">
        <v>70</v>
      </c>
      <c r="C984" s="21">
        <v>2</v>
      </c>
      <c r="D984" s="29"/>
      <c r="E984" s="29"/>
    </row>
    <row r="985" spans="2:5" x14ac:dyDescent="0.25">
      <c r="B985" s="24" t="s">
        <v>71</v>
      </c>
      <c r="C985" s="21">
        <v>8</v>
      </c>
      <c r="D985" s="29"/>
      <c r="E985" s="29"/>
    </row>
    <row r="986" spans="2:5" x14ac:dyDescent="0.25">
      <c r="B986" s="24" t="s">
        <v>72</v>
      </c>
      <c r="C986" s="21">
        <v>1</v>
      </c>
      <c r="D986" s="29"/>
      <c r="E986" s="29"/>
    </row>
    <row r="987" spans="2:5" x14ac:dyDescent="0.25">
      <c r="B987" s="16" t="s">
        <v>1</v>
      </c>
      <c r="C987" s="17">
        <v>214</v>
      </c>
      <c r="D987" s="30">
        <f>C988/C987</f>
        <v>0.73364485981308414</v>
      </c>
      <c r="E987" s="30">
        <f>C988/(C987-C990-C991)</f>
        <v>0.78109452736318408</v>
      </c>
    </row>
    <row r="988" spans="2:5" x14ac:dyDescent="0.25">
      <c r="B988" s="22" t="s">
        <v>77</v>
      </c>
      <c r="C988" s="23">
        <v>157</v>
      </c>
      <c r="D988" s="29"/>
      <c r="E988" s="29"/>
    </row>
    <row r="989" spans="2:5" x14ac:dyDescent="0.25">
      <c r="B989" s="22" t="s">
        <v>69</v>
      </c>
      <c r="C989" s="23">
        <v>57</v>
      </c>
      <c r="D989" s="29"/>
      <c r="E989" s="29"/>
    </row>
    <row r="990" spans="2:5" x14ac:dyDescent="0.25">
      <c r="B990" s="24" t="s">
        <v>74</v>
      </c>
      <c r="C990" s="21">
        <v>7</v>
      </c>
      <c r="D990" s="29"/>
      <c r="E990" s="29"/>
    </row>
    <row r="991" spans="2:5" x14ac:dyDescent="0.25">
      <c r="B991" s="24" t="s">
        <v>73</v>
      </c>
      <c r="C991" s="21">
        <v>6</v>
      </c>
      <c r="D991" s="29"/>
      <c r="E991" s="29"/>
    </row>
    <row r="992" spans="2:5" x14ac:dyDescent="0.25">
      <c r="B992" s="24" t="s">
        <v>70</v>
      </c>
      <c r="C992" s="21">
        <v>1</v>
      </c>
      <c r="D992" s="29"/>
      <c r="E992" s="29"/>
    </row>
    <row r="993" spans="2:5" x14ac:dyDescent="0.25">
      <c r="B993" s="24" t="s">
        <v>71</v>
      </c>
      <c r="C993" s="21">
        <v>37</v>
      </c>
      <c r="D993" s="29"/>
      <c r="E993" s="29"/>
    </row>
    <row r="994" spans="2:5" x14ac:dyDescent="0.25">
      <c r="B994" s="24" t="s">
        <v>72</v>
      </c>
      <c r="C994" s="21">
        <v>6</v>
      </c>
      <c r="D994" s="29"/>
      <c r="E994" s="29"/>
    </row>
    <row r="995" spans="2:5" x14ac:dyDescent="0.25">
      <c r="B995" s="16" t="s">
        <v>5</v>
      </c>
      <c r="C995" s="17">
        <v>119</v>
      </c>
      <c r="D995" s="30">
        <f>C996/C995</f>
        <v>0.44537815126050423</v>
      </c>
      <c r="E995" s="30">
        <f>C996/(C995-C998-C999)</f>
        <v>0.49532710280373832</v>
      </c>
    </row>
    <row r="996" spans="2:5" x14ac:dyDescent="0.25">
      <c r="B996" s="22" t="s">
        <v>77</v>
      </c>
      <c r="C996" s="23">
        <v>53</v>
      </c>
      <c r="D996" s="29"/>
      <c r="E996" s="29"/>
    </row>
    <row r="997" spans="2:5" x14ac:dyDescent="0.25">
      <c r="B997" s="22" t="s">
        <v>69</v>
      </c>
      <c r="C997" s="23">
        <v>66</v>
      </c>
      <c r="D997" s="29"/>
      <c r="E997" s="29"/>
    </row>
    <row r="998" spans="2:5" x14ac:dyDescent="0.25">
      <c r="B998" s="24" t="s">
        <v>74</v>
      </c>
      <c r="C998" s="21">
        <v>7</v>
      </c>
      <c r="D998" s="29"/>
      <c r="E998" s="29"/>
    </row>
    <row r="999" spans="2:5" x14ac:dyDescent="0.25">
      <c r="B999" s="24" t="s">
        <v>73</v>
      </c>
      <c r="C999" s="21">
        <v>5</v>
      </c>
      <c r="D999" s="29"/>
      <c r="E999" s="29"/>
    </row>
    <row r="1000" spans="2:5" x14ac:dyDescent="0.25">
      <c r="B1000" s="24" t="s">
        <v>70</v>
      </c>
      <c r="C1000" s="21">
        <v>2</v>
      </c>
      <c r="D1000" s="29"/>
      <c r="E1000" s="29"/>
    </row>
    <row r="1001" spans="2:5" x14ac:dyDescent="0.25">
      <c r="B1001" s="24" t="s">
        <v>71</v>
      </c>
      <c r="C1001" s="21">
        <v>46</v>
      </c>
      <c r="D1001" s="29"/>
      <c r="E1001" s="29"/>
    </row>
    <row r="1002" spans="2:5" x14ac:dyDescent="0.25">
      <c r="B1002" s="24" t="s">
        <v>72</v>
      </c>
      <c r="C1002" s="21">
        <v>6</v>
      </c>
      <c r="D1002" s="29"/>
      <c r="E1002" s="29"/>
    </row>
    <row r="1003" spans="2:5" x14ac:dyDescent="0.25">
      <c r="B1003" s="16" t="s">
        <v>66</v>
      </c>
      <c r="C1003" s="17">
        <v>105</v>
      </c>
      <c r="D1003" s="30">
        <f>C1004/C1003</f>
        <v>0.68571428571428572</v>
      </c>
      <c r="E1003" s="30">
        <f>C1004/(C1003-C1006-C1007)</f>
        <v>0.72727272727272729</v>
      </c>
    </row>
    <row r="1004" spans="2:5" x14ac:dyDescent="0.25">
      <c r="B1004" s="22" t="s">
        <v>77</v>
      </c>
      <c r="C1004" s="23">
        <v>72</v>
      </c>
      <c r="D1004" s="29"/>
      <c r="E1004" s="29"/>
    </row>
    <row r="1005" spans="2:5" x14ac:dyDescent="0.25">
      <c r="B1005" s="22" t="s">
        <v>69</v>
      </c>
      <c r="C1005" s="23">
        <v>33</v>
      </c>
      <c r="D1005" s="29"/>
      <c r="E1005" s="29"/>
    </row>
    <row r="1006" spans="2:5" x14ac:dyDescent="0.25">
      <c r="B1006" s="24" t="s">
        <v>74</v>
      </c>
      <c r="C1006" s="21">
        <v>2</v>
      </c>
      <c r="D1006" s="29"/>
      <c r="E1006" s="29"/>
    </row>
    <row r="1007" spans="2:5" x14ac:dyDescent="0.25">
      <c r="B1007" s="24" t="s">
        <v>73</v>
      </c>
      <c r="C1007" s="21">
        <v>4</v>
      </c>
      <c r="D1007" s="29"/>
      <c r="E1007" s="29"/>
    </row>
    <row r="1008" spans="2:5" x14ac:dyDescent="0.25">
      <c r="B1008" s="24" t="s">
        <v>71</v>
      </c>
      <c r="C1008" s="21">
        <v>25</v>
      </c>
      <c r="D1008" s="29"/>
      <c r="E1008" s="29"/>
    </row>
    <row r="1009" spans="2:5" x14ac:dyDescent="0.25">
      <c r="B1009" s="24" t="s">
        <v>72</v>
      </c>
      <c r="C1009" s="21">
        <v>2</v>
      </c>
      <c r="D1009" s="29"/>
      <c r="E1009" s="29"/>
    </row>
    <row r="1010" spans="2:5" x14ac:dyDescent="0.25">
      <c r="B1010" s="16" t="s">
        <v>26</v>
      </c>
      <c r="C1010" s="17">
        <v>44</v>
      </c>
      <c r="D1010" s="30">
        <f>C1011/C1010</f>
        <v>0.5</v>
      </c>
      <c r="E1010" s="30">
        <f>C1011/(C1010-C1013-C1014)</f>
        <v>0.52380952380952384</v>
      </c>
    </row>
    <row r="1011" spans="2:5" x14ac:dyDescent="0.25">
      <c r="B1011" s="22" t="s">
        <v>77</v>
      </c>
      <c r="C1011" s="23">
        <v>22</v>
      </c>
      <c r="D1011" s="29"/>
      <c r="E1011" s="29"/>
    </row>
    <row r="1012" spans="2:5" x14ac:dyDescent="0.25">
      <c r="B1012" s="22" t="s">
        <v>69</v>
      </c>
      <c r="C1012" s="23">
        <v>22</v>
      </c>
      <c r="D1012" s="29"/>
      <c r="E1012" s="29"/>
    </row>
    <row r="1013" spans="2:5" x14ac:dyDescent="0.25">
      <c r="B1013" s="24" t="s">
        <v>74</v>
      </c>
      <c r="C1013" s="21">
        <v>1</v>
      </c>
      <c r="D1013" s="29"/>
      <c r="E1013" s="29"/>
    </row>
    <row r="1014" spans="2:5" x14ac:dyDescent="0.25">
      <c r="B1014" s="24" t="s">
        <v>73</v>
      </c>
      <c r="C1014" s="21">
        <v>1</v>
      </c>
      <c r="D1014" s="29"/>
      <c r="E1014" s="29"/>
    </row>
    <row r="1015" spans="2:5" x14ac:dyDescent="0.25">
      <c r="B1015" s="24" t="s">
        <v>71</v>
      </c>
      <c r="C1015" s="21">
        <v>17</v>
      </c>
      <c r="D1015" s="29"/>
      <c r="E1015" s="29"/>
    </row>
    <row r="1016" spans="2:5" x14ac:dyDescent="0.25">
      <c r="B1016" s="24" t="s">
        <v>72</v>
      </c>
      <c r="C1016" s="21">
        <v>3</v>
      </c>
      <c r="D1016" s="29"/>
      <c r="E1016" s="29"/>
    </row>
    <row r="1017" spans="2:5" x14ac:dyDescent="0.25">
      <c r="B1017" s="16" t="s">
        <v>3</v>
      </c>
      <c r="C1017" s="17">
        <v>31</v>
      </c>
      <c r="D1017" s="30">
        <f>C1018/C1017</f>
        <v>0.58064516129032262</v>
      </c>
      <c r="E1017" s="30">
        <f>C1018/(C1017-C1020)</f>
        <v>0.62068965517241381</v>
      </c>
    </row>
    <row r="1018" spans="2:5" x14ac:dyDescent="0.25">
      <c r="B1018" s="22" t="s">
        <v>77</v>
      </c>
      <c r="C1018" s="23">
        <v>18</v>
      </c>
      <c r="D1018" s="29"/>
      <c r="E1018" s="29"/>
    </row>
    <row r="1019" spans="2:5" x14ac:dyDescent="0.25">
      <c r="B1019" s="22" t="s">
        <v>69</v>
      </c>
      <c r="C1019" s="23">
        <v>13</v>
      </c>
      <c r="D1019" s="29"/>
      <c r="E1019" s="29"/>
    </row>
    <row r="1020" spans="2:5" x14ac:dyDescent="0.25">
      <c r="B1020" s="24" t="s">
        <v>74</v>
      </c>
      <c r="C1020" s="21">
        <v>2</v>
      </c>
      <c r="D1020" s="29"/>
      <c r="E1020" s="29"/>
    </row>
    <row r="1021" spans="2:5" x14ac:dyDescent="0.25">
      <c r="B1021" s="24" t="s">
        <v>71</v>
      </c>
      <c r="C1021" s="21">
        <v>11</v>
      </c>
      <c r="D1021" s="29"/>
      <c r="E1021" s="29"/>
    </row>
    <row r="1022" spans="2:5" x14ac:dyDescent="0.25">
      <c r="B1022" s="16" t="s">
        <v>4</v>
      </c>
      <c r="C1022" s="17">
        <v>410</v>
      </c>
      <c r="D1022" s="30">
        <f>C1023/C1022</f>
        <v>0.54634146341463419</v>
      </c>
      <c r="E1022" s="30">
        <f>C1023/(C1022-C1025-C1026)</f>
        <v>0.61202185792349728</v>
      </c>
    </row>
    <row r="1023" spans="2:5" x14ac:dyDescent="0.25">
      <c r="B1023" s="22" t="s">
        <v>77</v>
      </c>
      <c r="C1023" s="23">
        <v>224</v>
      </c>
      <c r="D1023" s="29"/>
      <c r="E1023" s="29"/>
    </row>
    <row r="1024" spans="2:5" x14ac:dyDescent="0.25">
      <c r="B1024" s="22" t="s">
        <v>69</v>
      </c>
      <c r="C1024" s="23">
        <v>186</v>
      </c>
      <c r="D1024" s="29"/>
      <c r="E1024" s="29"/>
    </row>
    <row r="1025" spans="2:5" x14ac:dyDescent="0.25">
      <c r="B1025" s="24" t="s">
        <v>74</v>
      </c>
      <c r="C1025" s="21">
        <v>23</v>
      </c>
      <c r="D1025" s="29"/>
      <c r="E1025" s="29"/>
    </row>
    <row r="1026" spans="2:5" x14ac:dyDescent="0.25">
      <c r="B1026" s="24" t="s">
        <v>73</v>
      </c>
      <c r="C1026" s="21">
        <v>21</v>
      </c>
      <c r="D1026" s="29"/>
      <c r="E1026" s="29"/>
    </row>
    <row r="1027" spans="2:5" x14ac:dyDescent="0.25">
      <c r="B1027" s="24" t="s">
        <v>70</v>
      </c>
      <c r="C1027" s="21">
        <v>5</v>
      </c>
      <c r="D1027" s="29"/>
      <c r="E1027" s="29"/>
    </row>
    <row r="1028" spans="2:5" x14ac:dyDescent="0.25">
      <c r="B1028" s="24" t="s">
        <v>71</v>
      </c>
      <c r="C1028" s="21">
        <v>121</v>
      </c>
      <c r="D1028" s="29"/>
      <c r="E1028" s="29"/>
    </row>
    <row r="1029" spans="2:5" x14ac:dyDescent="0.25">
      <c r="B1029" s="24" t="s">
        <v>72</v>
      </c>
      <c r="C1029" s="21">
        <v>16</v>
      </c>
      <c r="D1029" s="29"/>
      <c r="E1029" s="29"/>
    </row>
    <row r="1030" spans="2:5" x14ac:dyDescent="0.25">
      <c r="B1030" s="16" t="s">
        <v>64</v>
      </c>
      <c r="C1030" s="17">
        <v>61</v>
      </c>
      <c r="D1030" s="30">
        <f>C1031/C1030</f>
        <v>0.57377049180327866</v>
      </c>
      <c r="E1030" s="30">
        <f>C1031/(C1030-C1033-C1034)</f>
        <v>0.63636363636363635</v>
      </c>
    </row>
    <row r="1031" spans="2:5" x14ac:dyDescent="0.25">
      <c r="B1031" s="22" t="s">
        <v>77</v>
      </c>
      <c r="C1031" s="23">
        <v>35</v>
      </c>
      <c r="D1031" s="29"/>
      <c r="E1031" s="29"/>
    </row>
    <row r="1032" spans="2:5" x14ac:dyDescent="0.25">
      <c r="B1032" s="22" t="s">
        <v>69</v>
      </c>
      <c r="C1032" s="23">
        <v>26</v>
      </c>
      <c r="D1032" s="29"/>
      <c r="E1032" s="29"/>
    </row>
    <row r="1033" spans="2:5" x14ac:dyDescent="0.25">
      <c r="B1033" s="24" t="s">
        <v>74</v>
      </c>
      <c r="C1033" s="21">
        <v>4</v>
      </c>
      <c r="D1033" s="29"/>
      <c r="E1033" s="29"/>
    </row>
    <row r="1034" spans="2:5" x14ac:dyDescent="0.25">
      <c r="B1034" s="24" t="s">
        <v>73</v>
      </c>
      <c r="C1034" s="21">
        <v>2</v>
      </c>
      <c r="D1034" s="29"/>
      <c r="E1034" s="29"/>
    </row>
    <row r="1035" spans="2:5" x14ac:dyDescent="0.25">
      <c r="B1035" s="24" t="s">
        <v>71</v>
      </c>
      <c r="C1035" s="21">
        <v>17</v>
      </c>
      <c r="D1035" s="29"/>
      <c r="E1035" s="29"/>
    </row>
    <row r="1036" spans="2:5" x14ac:dyDescent="0.25">
      <c r="B1036" s="24" t="s">
        <v>72</v>
      </c>
      <c r="C1036" s="21">
        <v>3</v>
      </c>
      <c r="D1036" s="29"/>
      <c r="E1036" s="29"/>
    </row>
    <row r="1037" spans="2:5" x14ac:dyDescent="0.25">
      <c r="B1037" s="16" t="s">
        <v>11</v>
      </c>
      <c r="C1037" s="17">
        <v>70</v>
      </c>
      <c r="D1037" s="30">
        <f>C1038/C1037</f>
        <v>0.6</v>
      </c>
      <c r="E1037" s="30">
        <f>C1038/(C1037-C1040-C1041)</f>
        <v>0.65625</v>
      </c>
    </row>
    <row r="1038" spans="2:5" x14ac:dyDescent="0.25">
      <c r="B1038" s="22" t="s">
        <v>77</v>
      </c>
      <c r="C1038" s="23">
        <v>42</v>
      </c>
      <c r="D1038" s="29"/>
      <c r="E1038" s="29"/>
    </row>
    <row r="1039" spans="2:5" x14ac:dyDescent="0.25">
      <c r="B1039" s="22" t="s">
        <v>69</v>
      </c>
      <c r="C1039" s="23">
        <v>28</v>
      </c>
      <c r="D1039" s="29"/>
      <c r="E1039" s="29"/>
    </row>
    <row r="1040" spans="2:5" x14ac:dyDescent="0.25">
      <c r="B1040" s="24" t="s">
        <v>74</v>
      </c>
      <c r="C1040" s="21">
        <v>3</v>
      </c>
      <c r="D1040" s="29"/>
      <c r="E1040" s="29"/>
    </row>
    <row r="1041" spans="2:5" x14ac:dyDescent="0.25">
      <c r="B1041" s="24" t="s">
        <v>73</v>
      </c>
      <c r="C1041" s="21">
        <v>3</v>
      </c>
      <c r="D1041" s="29"/>
      <c r="E1041" s="29"/>
    </row>
    <row r="1042" spans="2:5" x14ac:dyDescent="0.25">
      <c r="B1042" s="24" t="s">
        <v>70</v>
      </c>
      <c r="C1042" s="21">
        <v>1</v>
      </c>
      <c r="D1042" s="29"/>
      <c r="E1042" s="29"/>
    </row>
    <row r="1043" spans="2:5" ht="13.8" thickBot="1" x14ac:dyDescent="0.3">
      <c r="B1043" s="25" t="s">
        <v>71</v>
      </c>
      <c r="C1043" s="26">
        <v>21</v>
      </c>
      <c r="D1043" s="31"/>
      <c r="E1043" s="31"/>
    </row>
    <row r="1044" spans="2:5" ht="13.8" thickBot="1" x14ac:dyDescent="0.3">
      <c r="B1044" s="12" t="s">
        <v>94</v>
      </c>
      <c r="C1044" s="10">
        <v>22388</v>
      </c>
      <c r="D1044" s="37">
        <f>C1045/C1044</f>
        <v>0.59094157584420226</v>
      </c>
      <c r="E1044" s="37">
        <f>C1045/(C1044-C12-C14-C15-C21-C23-C30-C37-C40-C41-C47-C50-C51-C58-C66-C67-C75-C82-C83-C90-C93-C99-C102-C103-C110-C113-C114-C121-C123-C124-C130-C133-C134-C142-C143-C146-C147-C154-C157-C158-C165-C166-C169-C170-C177-C178-C182-C183-C190-C194-C195-C202-C203-C207-C208-C215-C216-C219-C220-C229-C230-C237-C239-C246-C247-C254-C256-C257-C263-C264-C271-C274-C275-C282-C283-C292-C293-C300-C302-C303-C310-C314-C315-C322-C324-C325-C332-C333-C340-C341-C345-C346-C353-C355-C356-C365-C366-C373-C375-C376-C382-C383-C397-C398-C404-C408-C409-C415-C420-C421-C426-C433-C434-C441-C442-C449-C450-C456-C460-C461-C467-C468-C475-C479-C480-C486-C487-C490-C491-C498-C499-C503-C504-C511-C512-C515-C516-C523-C524-C530-C533-C534-C541-C542-C546-C547-C554-C555-C559-C560-C569-C570-C576-C580-C581-C588-C592-C593-C600-C605-C606-C613-C614-C622-C623-C629-C633-C634-C640-C643-C644-C650-C654-C655-C663-C664-C670-C673-C674-C682-C683-C687-C691-C692-C698-C699-C705-C708-C709-C715-C718-C719-C725-C726-C732-C736-C737-C743-C745-C746-C751-C752-C757-C758-C762-C763-C769-C770-C778-C779-C787-C788-C796-C797-C804-C807-C808-C817-C818-C824-C827-C828-C832-C837-C838-C847-C855-C856-C864-C865-C873-C874-C881-C882-C890-C891-C897-C898-C902-C903-C912-C913-C919-C931-C932-C938-C942-C943-C953-C958-C959-C964-C967-C968-C976-C977-C990-C991-C998-C999-C1006-C1007-C1013-C1014-C1020-C1025-C1026-C1033-C1034-C1040-C1041)</f>
        <v>0.74716213926695652</v>
      </c>
    </row>
    <row r="1045" spans="2:5" ht="13.8" thickBot="1" x14ac:dyDescent="0.3">
      <c r="B1045" s="13" t="s">
        <v>95</v>
      </c>
      <c r="C1045" s="11">
        <f>C10+C19+C26+C35+C45+C56+C62+C71+C80+C88+C97+C108+C119+C128+C140+C152+C163+C175+C188+C200+C213+C225+C235+C244+C252+C261+C269+C280+C288+C298+C308+C320+C330+C338+C351+C361+C371+C380+C389+C393+C402+C406+C413+C418+C424+C429+C439+C447+C454+C465+C473+C484+C496+C509+C521+C528+C539+C552+C565+C574+C586+C598+C603+C611+C618+C627+C638+C648+C659+C668+C678+C685+C696+C703+C713+C723+C730+C741+C749+C755+C767+C774+C783+C792+C802+C812+C822+C830+C843+C850+C860+C868+C877+C886+C895+C908+C915+C922+C926+C936+C947+C951+C962+C972+C982+C988+C996+C1004+C1011+C1018+C1023+C1031+C1038</f>
        <v>13230</v>
      </c>
      <c r="D1045" s="38"/>
      <c r="E1045" s="38"/>
    </row>
    <row r="1046" spans="2:5" x14ac:dyDescent="0.25">
      <c r="B1046" s="44" t="s">
        <v>93</v>
      </c>
      <c r="C1046" s="44"/>
      <c r="D1046" s="44"/>
      <c r="E1046" s="44"/>
    </row>
  </sheetData>
  <mergeCells count="7">
    <mergeCell ref="E6:E7"/>
    <mergeCell ref="D1044:D1045"/>
    <mergeCell ref="E1044:E1045"/>
    <mergeCell ref="B1046:E1046"/>
    <mergeCell ref="B6:B7"/>
    <mergeCell ref="C6:C7"/>
    <mergeCell ref="D6:D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7"/>
  <sheetViews>
    <sheetView topLeftCell="A37" workbookViewId="0">
      <selection activeCell="F60" sqref="F60"/>
    </sheetView>
  </sheetViews>
  <sheetFormatPr baseColWidth="10" defaultRowHeight="13.2" x14ac:dyDescent="0.25"/>
  <cols>
    <col min="2" max="2" width="38.5546875" bestFit="1" customWidth="1"/>
    <col min="3" max="3" width="9.109375" bestFit="1" customWidth="1"/>
    <col min="4" max="4" width="28.6640625" bestFit="1" customWidth="1"/>
  </cols>
  <sheetData>
    <row r="1" spans="1:4" ht="15.6" x14ac:dyDescent="0.3">
      <c r="A1" s="51" t="s">
        <v>96</v>
      </c>
      <c r="B1" s="51"/>
      <c r="C1" s="51"/>
    </row>
    <row r="2" spans="1:4" ht="13.8" x14ac:dyDescent="0.25">
      <c r="A2" s="52" t="s">
        <v>82</v>
      </c>
      <c r="B2" s="52"/>
      <c r="C2" s="52"/>
    </row>
    <row r="4" spans="1:4" ht="13.8" thickBot="1" x14ac:dyDescent="0.3"/>
    <row r="5" spans="1:4" x14ac:dyDescent="0.25">
      <c r="B5" s="39" t="s">
        <v>78</v>
      </c>
      <c r="C5" s="41" t="s">
        <v>79</v>
      </c>
      <c r="D5" s="37" t="s">
        <v>80</v>
      </c>
    </row>
    <row r="6" spans="1:4" ht="13.8" thickBot="1" x14ac:dyDescent="0.3">
      <c r="B6" s="40"/>
      <c r="C6" s="42"/>
      <c r="D6" s="43"/>
    </row>
    <row r="7" spans="1:4" ht="13.8" thickBot="1" x14ac:dyDescent="0.3">
      <c r="B7" s="33" t="s">
        <v>9</v>
      </c>
      <c r="C7" s="34">
        <v>9</v>
      </c>
      <c r="D7" s="35">
        <v>1</v>
      </c>
    </row>
    <row r="8" spans="1:4" ht="13.8" thickBot="1" x14ac:dyDescent="0.3">
      <c r="B8" s="33" t="s">
        <v>65</v>
      </c>
      <c r="C8" s="34">
        <v>102</v>
      </c>
      <c r="D8" s="35">
        <v>1</v>
      </c>
    </row>
    <row r="9" spans="1:4" ht="13.8" thickBot="1" x14ac:dyDescent="0.3">
      <c r="B9" s="33" t="s">
        <v>1</v>
      </c>
      <c r="C9" s="34">
        <v>2755</v>
      </c>
      <c r="D9" s="35">
        <v>0.97604355716878399</v>
      </c>
    </row>
    <row r="10" spans="1:4" ht="13.8" thickBot="1" x14ac:dyDescent="0.3">
      <c r="B10" s="33" t="s">
        <v>10</v>
      </c>
      <c r="C10" s="34">
        <v>21</v>
      </c>
      <c r="D10" s="35">
        <v>1</v>
      </c>
    </row>
    <row r="11" spans="1:4" ht="13.8" thickBot="1" x14ac:dyDescent="0.3">
      <c r="B11" s="33" t="s">
        <v>5</v>
      </c>
      <c r="C11" s="34">
        <v>292</v>
      </c>
      <c r="D11" s="35">
        <v>0.99315068493150682</v>
      </c>
    </row>
    <row r="12" spans="1:4" ht="13.8" thickBot="1" x14ac:dyDescent="0.3">
      <c r="B12" s="33" t="s">
        <v>66</v>
      </c>
      <c r="C12" s="34">
        <v>143</v>
      </c>
      <c r="D12" s="35">
        <v>1</v>
      </c>
    </row>
    <row r="13" spans="1:4" ht="13.8" thickBot="1" x14ac:dyDescent="0.3">
      <c r="B13" s="33" t="s">
        <v>7</v>
      </c>
      <c r="C13" s="34">
        <v>17</v>
      </c>
      <c r="D13" s="35">
        <v>1</v>
      </c>
    </row>
    <row r="14" spans="1:4" ht="13.8" thickBot="1" x14ac:dyDescent="0.3">
      <c r="B14" s="33" t="s">
        <v>3</v>
      </c>
      <c r="C14" s="34">
        <v>42</v>
      </c>
      <c r="D14" s="35">
        <v>1</v>
      </c>
    </row>
    <row r="15" spans="1:4" ht="13.8" thickBot="1" x14ac:dyDescent="0.3">
      <c r="B15" s="33" t="s">
        <v>61</v>
      </c>
      <c r="C15" s="34">
        <v>9</v>
      </c>
      <c r="D15" s="35">
        <v>1</v>
      </c>
    </row>
    <row r="16" spans="1:4" ht="13.8" thickBot="1" x14ac:dyDescent="0.3">
      <c r="B16" s="33" t="s">
        <v>4</v>
      </c>
      <c r="C16" s="34">
        <v>488</v>
      </c>
      <c r="D16" s="35">
        <v>0.99180327868852458</v>
      </c>
    </row>
    <row r="17" spans="2:4" ht="13.8" thickBot="1" x14ac:dyDescent="0.3">
      <c r="B17" s="33" t="s">
        <v>64</v>
      </c>
      <c r="C17" s="34">
        <v>21</v>
      </c>
      <c r="D17" s="35">
        <v>1</v>
      </c>
    </row>
    <row r="18" spans="2:4" ht="13.8" thickBot="1" x14ac:dyDescent="0.3">
      <c r="B18" s="12" t="s">
        <v>91</v>
      </c>
      <c r="C18" s="10">
        <v>3899</v>
      </c>
      <c r="D18" s="37">
        <v>0.9799948704796102</v>
      </c>
    </row>
    <row r="19" spans="2:4" ht="13.8" thickBot="1" x14ac:dyDescent="0.3">
      <c r="B19" s="13" t="s">
        <v>92</v>
      </c>
      <c r="C19" s="11">
        <v>3023</v>
      </c>
      <c r="D19" s="38"/>
    </row>
    <row r="20" spans="2:4" x14ac:dyDescent="0.25">
      <c r="B20" s="36" t="s">
        <v>93</v>
      </c>
      <c r="C20" s="36"/>
      <c r="D20" s="36"/>
    </row>
    <row r="22" spans="2:4" ht="13.8" thickBot="1" x14ac:dyDescent="0.3"/>
    <row r="23" spans="2:4" x14ac:dyDescent="0.25">
      <c r="B23" s="39" t="s">
        <v>83</v>
      </c>
      <c r="C23" s="41" t="s">
        <v>79</v>
      </c>
      <c r="D23" s="37" t="s">
        <v>80</v>
      </c>
    </row>
    <row r="24" spans="2:4" ht="13.8" thickBot="1" x14ac:dyDescent="0.3">
      <c r="B24" s="40"/>
      <c r="C24" s="42"/>
      <c r="D24" s="43"/>
    </row>
    <row r="25" spans="2:4" ht="13.8" thickBot="1" x14ac:dyDescent="0.3">
      <c r="B25" s="33" t="s">
        <v>13</v>
      </c>
      <c r="C25" s="34">
        <v>335</v>
      </c>
      <c r="D25" s="35">
        <v>0.9880597014925373</v>
      </c>
    </row>
    <row r="26" spans="2:4" ht="13.8" thickBot="1" x14ac:dyDescent="0.3">
      <c r="B26" s="33" t="s">
        <v>39</v>
      </c>
      <c r="C26" s="34">
        <v>106</v>
      </c>
      <c r="D26" s="35">
        <v>0.98113207547169812</v>
      </c>
    </row>
    <row r="27" spans="2:4" ht="13.8" thickBot="1" x14ac:dyDescent="0.3">
      <c r="B27" s="33" t="s">
        <v>9</v>
      </c>
      <c r="C27" s="34">
        <v>225</v>
      </c>
      <c r="D27" s="35">
        <v>0.92</v>
      </c>
    </row>
    <row r="28" spans="2:4" ht="13.8" thickBot="1" x14ac:dyDescent="0.3">
      <c r="B28" s="33" t="s">
        <v>23</v>
      </c>
      <c r="C28" s="34">
        <v>62</v>
      </c>
      <c r="D28" s="35">
        <v>0.74193548387096775</v>
      </c>
    </row>
    <row r="29" spans="2:4" ht="13.8" thickBot="1" x14ac:dyDescent="0.3">
      <c r="B29" s="33" t="s">
        <v>58</v>
      </c>
      <c r="C29" s="34">
        <v>226</v>
      </c>
      <c r="D29" s="35">
        <v>0.99115044247787609</v>
      </c>
    </row>
    <row r="30" spans="2:4" ht="13.8" thickBot="1" x14ac:dyDescent="0.3">
      <c r="B30" s="33" t="s">
        <v>65</v>
      </c>
      <c r="C30" s="34">
        <v>849</v>
      </c>
      <c r="D30" s="35">
        <v>0.99528857479387511</v>
      </c>
    </row>
    <row r="31" spans="2:4" ht="13.8" thickBot="1" x14ac:dyDescent="0.3">
      <c r="B31" s="33" t="s">
        <v>1</v>
      </c>
      <c r="C31" s="34">
        <v>7625</v>
      </c>
      <c r="D31" s="35">
        <v>0.97298360655737703</v>
      </c>
    </row>
    <row r="32" spans="2:4" ht="13.8" thickBot="1" x14ac:dyDescent="0.3">
      <c r="B32" s="33" t="s">
        <v>10</v>
      </c>
      <c r="C32" s="34">
        <v>989</v>
      </c>
      <c r="D32" s="35">
        <v>0.97573306370070778</v>
      </c>
    </row>
    <row r="33" spans="2:4" ht="13.8" thickBot="1" x14ac:dyDescent="0.3">
      <c r="B33" s="33" t="s">
        <v>46</v>
      </c>
      <c r="C33" s="34">
        <v>13</v>
      </c>
      <c r="D33" s="35">
        <v>1</v>
      </c>
    </row>
    <row r="34" spans="2:4" ht="13.8" thickBot="1" x14ac:dyDescent="0.3">
      <c r="B34" s="33" t="s">
        <v>5</v>
      </c>
      <c r="C34" s="34">
        <v>1485</v>
      </c>
      <c r="D34" s="35">
        <v>0.97979797979797978</v>
      </c>
    </row>
    <row r="35" spans="2:4" ht="13.8" thickBot="1" x14ac:dyDescent="0.3">
      <c r="B35" s="33" t="s">
        <v>59</v>
      </c>
      <c r="C35" s="34">
        <v>22</v>
      </c>
      <c r="D35" s="35">
        <v>1</v>
      </c>
    </row>
    <row r="36" spans="2:4" ht="13.8" thickBot="1" x14ac:dyDescent="0.3">
      <c r="B36" s="33" t="s">
        <v>66</v>
      </c>
      <c r="C36" s="34">
        <v>1087</v>
      </c>
      <c r="D36" s="35">
        <v>0.9779208831646734</v>
      </c>
    </row>
    <row r="37" spans="2:4" ht="13.8" thickBot="1" x14ac:dyDescent="0.3">
      <c r="B37" s="33" t="s">
        <v>33</v>
      </c>
      <c r="C37" s="34">
        <v>51</v>
      </c>
      <c r="D37" s="35">
        <v>1</v>
      </c>
    </row>
    <row r="38" spans="2:4" ht="13.8" thickBot="1" x14ac:dyDescent="0.3">
      <c r="B38" s="33" t="s">
        <v>7</v>
      </c>
      <c r="C38" s="34">
        <v>494</v>
      </c>
      <c r="D38" s="35">
        <v>0.98380566801619429</v>
      </c>
    </row>
    <row r="39" spans="2:4" ht="13.8" thickBot="1" x14ac:dyDescent="0.3">
      <c r="B39" s="33" t="s">
        <v>12</v>
      </c>
      <c r="C39" s="34">
        <v>417</v>
      </c>
      <c r="D39" s="35">
        <v>0.97122302158273377</v>
      </c>
    </row>
    <row r="40" spans="2:4" ht="13.8" thickBot="1" x14ac:dyDescent="0.3">
      <c r="B40" s="33" t="s">
        <v>29</v>
      </c>
      <c r="C40" s="34">
        <v>31</v>
      </c>
      <c r="D40" s="35">
        <v>1</v>
      </c>
    </row>
    <row r="41" spans="2:4" ht="13.8" thickBot="1" x14ac:dyDescent="0.3">
      <c r="B41" s="33" t="s">
        <v>34</v>
      </c>
      <c r="C41" s="34">
        <v>84</v>
      </c>
      <c r="D41" s="35">
        <v>0.95238095238095233</v>
      </c>
    </row>
    <row r="42" spans="2:4" ht="13.8" thickBot="1" x14ac:dyDescent="0.3">
      <c r="B42" s="33" t="s">
        <v>14</v>
      </c>
      <c r="C42" s="34">
        <v>153</v>
      </c>
      <c r="D42" s="35">
        <v>0.98692810457516345</v>
      </c>
    </row>
    <row r="43" spans="2:4" ht="13.8" thickBot="1" x14ac:dyDescent="0.3">
      <c r="B43" s="33" t="s">
        <v>60</v>
      </c>
      <c r="C43" s="34">
        <v>93</v>
      </c>
      <c r="D43" s="35">
        <v>0.956989247311828</v>
      </c>
    </row>
    <row r="44" spans="2:4" ht="13.8" thickBot="1" x14ac:dyDescent="0.3">
      <c r="B44" s="33" t="s">
        <v>45</v>
      </c>
      <c r="C44" s="34">
        <v>13</v>
      </c>
      <c r="D44" s="35">
        <v>1</v>
      </c>
    </row>
    <row r="45" spans="2:4" ht="13.8" thickBot="1" x14ac:dyDescent="0.3">
      <c r="B45" s="33" t="s">
        <v>20</v>
      </c>
      <c r="C45" s="34">
        <v>229</v>
      </c>
      <c r="D45" s="35">
        <v>0.99126637554585151</v>
      </c>
    </row>
    <row r="46" spans="2:4" ht="13.8" thickBot="1" x14ac:dyDescent="0.3">
      <c r="B46" s="33" t="s">
        <v>15</v>
      </c>
      <c r="C46" s="34">
        <v>1829</v>
      </c>
      <c r="D46" s="35">
        <v>0.9671951886276654</v>
      </c>
    </row>
    <row r="47" spans="2:4" ht="13.8" thickBot="1" x14ac:dyDescent="0.3">
      <c r="B47" s="33" t="s">
        <v>24</v>
      </c>
      <c r="C47" s="34">
        <v>14</v>
      </c>
      <c r="D47" s="35">
        <v>0.8571428571428571</v>
      </c>
    </row>
    <row r="48" spans="2:4" ht="13.8" thickBot="1" x14ac:dyDescent="0.3">
      <c r="B48" s="33" t="s">
        <v>26</v>
      </c>
      <c r="C48" s="34">
        <v>559</v>
      </c>
      <c r="D48" s="35">
        <v>0.95348837209302328</v>
      </c>
    </row>
    <row r="49" spans="2:4" ht="13.8" thickBot="1" x14ac:dyDescent="0.3">
      <c r="B49" s="33" t="s">
        <v>21</v>
      </c>
      <c r="C49" s="34">
        <v>326</v>
      </c>
      <c r="D49" s="35">
        <v>0.97546012269938653</v>
      </c>
    </row>
    <row r="50" spans="2:4" ht="13.8" thickBot="1" x14ac:dyDescent="0.3">
      <c r="B50" s="33" t="s">
        <v>27</v>
      </c>
      <c r="C50" s="34">
        <v>141</v>
      </c>
      <c r="D50" s="35">
        <v>1</v>
      </c>
    </row>
    <row r="51" spans="2:4" ht="13.8" thickBot="1" x14ac:dyDescent="0.3">
      <c r="B51" s="33" t="s">
        <v>3</v>
      </c>
      <c r="C51" s="34">
        <v>543</v>
      </c>
      <c r="D51" s="35">
        <v>0.96685082872928174</v>
      </c>
    </row>
    <row r="52" spans="2:4" ht="13.8" thickBot="1" x14ac:dyDescent="0.3">
      <c r="B52" s="33" t="s">
        <v>35</v>
      </c>
      <c r="C52" s="34">
        <v>52</v>
      </c>
      <c r="D52" s="35">
        <v>1</v>
      </c>
    </row>
    <row r="53" spans="2:4" ht="13.8" thickBot="1" x14ac:dyDescent="0.3">
      <c r="B53" s="33" t="s">
        <v>67</v>
      </c>
      <c r="C53" s="34">
        <v>62</v>
      </c>
      <c r="D53" s="35">
        <v>1</v>
      </c>
    </row>
    <row r="54" spans="2:4" ht="13.8" thickBot="1" x14ac:dyDescent="0.3">
      <c r="B54" s="33" t="s">
        <v>30</v>
      </c>
      <c r="C54" s="34">
        <v>116</v>
      </c>
      <c r="D54" s="35">
        <v>0.94827586206896552</v>
      </c>
    </row>
    <row r="55" spans="2:4" ht="13.8" thickBot="1" x14ac:dyDescent="0.3">
      <c r="B55" s="33" t="s">
        <v>18</v>
      </c>
      <c r="C55" s="34">
        <v>625</v>
      </c>
      <c r="D55" s="35">
        <v>0.9456</v>
      </c>
    </row>
    <row r="56" spans="2:4" ht="13.8" thickBot="1" x14ac:dyDescent="0.3">
      <c r="B56" s="33" t="s">
        <v>61</v>
      </c>
      <c r="C56" s="34">
        <v>62</v>
      </c>
      <c r="D56" s="35">
        <v>1</v>
      </c>
    </row>
    <row r="57" spans="2:4" ht="13.8" thickBot="1" x14ac:dyDescent="0.3">
      <c r="B57" s="33" t="s">
        <v>4</v>
      </c>
      <c r="C57" s="34">
        <v>1997</v>
      </c>
      <c r="D57" s="35">
        <v>0.97896845267901855</v>
      </c>
    </row>
    <row r="58" spans="2:4" ht="13.8" thickBot="1" x14ac:dyDescent="0.3">
      <c r="B58" s="33" t="s">
        <v>64</v>
      </c>
      <c r="C58" s="34">
        <v>636</v>
      </c>
      <c r="D58" s="35">
        <v>0.99056603773584906</v>
      </c>
    </row>
    <row r="59" spans="2:4" ht="13.8" thickBot="1" x14ac:dyDescent="0.3">
      <c r="B59" s="33" t="s">
        <v>43</v>
      </c>
      <c r="C59" s="34">
        <v>22</v>
      </c>
      <c r="D59" s="35">
        <v>0.90909090909090906</v>
      </c>
    </row>
    <row r="60" spans="2:4" ht="13.8" thickBot="1" x14ac:dyDescent="0.3">
      <c r="B60" s="33" t="s">
        <v>11</v>
      </c>
      <c r="C60" s="34">
        <v>440</v>
      </c>
      <c r="D60" s="35">
        <v>0.97272727272727277</v>
      </c>
    </row>
    <row r="61" spans="2:4" ht="13.8" thickBot="1" x14ac:dyDescent="0.3">
      <c r="B61" s="33" t="s">
        <v>32</v>
      </c>
      <c r="C61" s="34">
        <v>13</v>
      </c>
      <c r="D61" s="35">
        <v>0.84615384615384615</v>
      </c>
    </row>
    <row r="62" spans="2:4" ht="13.8" thickBot="1" x14ac:dyDescent="0.3">
      <c r="B62" s="33" t="s">
        <v>16</v>
      </c>
      <c r="C62" s="34">
        <v>61</v>
      </c>
      <c r="D62" s="35">
        <v>0.93442622950819676</v>
      </c>
    </row>
    <row r="63" spans="2:4" ht="13.8" thickBot="1" x14ac:dyDescent="0.3">
      <c r="B63" s="33" t="s">
        <v>63</v>
      </c>
      <c r="C63" s="34">
        <v>157</v>
      </c>
      <c r="D63" s="35">
        <v>0.98726114649681529</v>
      </c>
    </row>
    <row r="64" spans="2:4" ht="13.8" thickBot="1" x14ac:dyDescent="0.3">
      <c r="B64" s="33" t="s">
        <v>62</v>
      </c>
      <c r="C64" s="34">
        <v>144</v>
      </c>
      <c r="D64" s="35">
        <v>0.98611111111111116</v>
      </c>
    </row>
    <row r="65" spans="2:4" ht="13.8" thickBot="1" x14ac:dyDescent="0.3">
      <c r="B65" s="12" t="s">
        <v>91</v>
      </c>
      <c r="C65" s="10">
        <v>22388</v>
      </c>
      <c r="D65" s="37">
        <v>0.97462926567804176</v>
      </c>
    </row>
    <row r="66" spans="2:4" ht="13.8" thickBot="1" x14ac:dyDescent="0.3">
      <c r="B66" s="13" t="s">
        <v>92</v>
      </c>
      <c r="C66" s="11">
        <v>13230</v>
      </c>
      <c r="D66" s="38"/>
    </row>
    <row r="67" spans="2:4" x14ac:dyDescent="0.25">
      <c r="B67" s="36" t="s">
        <v>93</v>
      </c>
      <c r="C67" s="36"/>
      <c r="D67" s="36"/>
    </row>
  </sheetData>
  <mergeCells count="12">
    <mergeCell ref="B23:B24"/>
    <mergeCell ref="C23:C24"/>
    <mergeCell ref="D23:D24"/>
    <mergeCell ref="D65:D66"/>
    <mergeCell ref="B67:D67"/>
    <mergeCell ref="D18:D19"/>
    <mergeCell ref="B20:D20"/>
    <mergeCell ref="A1:C1"/>
    <mergeCell ref="A2:C2"/>
    <mergeCell ref="B5:B6"/>
    <mergeCell ref="C5:C6"/>
    <mergeCell ref="D5:D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topLeftCell="A19" workbookViewId="0">
      <selection activeCell="I41" sqref="I41"/>
    </sheetView>
  </sheetViews>
  <sheetFormatPr baseColWidth="10" defaultRowHeight="13.2" x14ac:dyDescent="0.25"/>
  <cols>
    <col min="1" max="1" width="5.33203125" customWidth="1"/>
    <col min="2" max="2" width="31.6640625" bestFit="1" customWidth="1"/>
    <col min="3" max="3" width="9.109375" bestFit="1" customWidth="1"/>
    <col min="4" max="4" width="20.5546875" customWidth="1"/>
    <col min="5" max="5" width="21.109375" customWidth="1"/>
  </cols>
  <sheetData>
    <row r="1" spans="1:5" s="32" customFormat="1" ht="15.6" x14ac:dyDescent="0.3">
      <c r="A1" s="53" t="s">
        <v>97</v>
      </c>
      <c r="B1" s="53"/>
      <c r="C1" s="53"/>
    </row>
    <row r="2" spans="1:5" s="32" customFormat="1" ht="13.8" x14ac:dyDescent="0.25">
      <c r="A2" s="54" t="s">
        <v>82</v>
      </c>
      <c r="B2" s="54"/>
      <c r="C2" s="54"/>
    </row>
    <row r="3" spans="1:5" ht="13.8" thickBot="1" x14ac:dyDescent="0.3"/>
    <row r="4" spans="1:5" x14ac:dyDescent="0.25">
      <c r="B4" s="45" t="s">
        <v>85</v>
      </c>
      <c r="C4" s="47" t="s">
        <v>86</v>
      </c>
      <c r="D4" s="49" t="s">
        <v>87</v>
      </c>
      <c r="E4" s="49" t="s">
        <v>88</v>
      </c>
    </row>
    <row r="5" spans="1:5" ht="13.8" thickBot="1" x14ac:dyDescent="0.3">
      <c r="B5" s="46"/>
      <c r="C5" s="48"/>
      <c r="D5" s="50"/>
      <c r="E5" s="50"/>
    </row>
    <row r="6" spans="1:5" ht="13.8" thickBot="1" x14ac:dyDescent="0.3">
      <c r="B6" s="33" t="s">
        <v>19</v>
      </c>
      <c r="C6" s="34">
        <v>205</v>
      </c>
      <c r="D6" s="35">
        <v>0.89756097560975612</v>
      </c>
      <c r="E6" s="35">
        <v>0.89756097560975612</v>
      </c>
    </row>
    <row r="7" spans="1:5" ht="13.8" thickBot="1" x14ac:dyDescent="0.3">
      <c r="B7" s="33" t="s">
        <v>31</v>
      </c>
      <c r="C7" s="34">
        <v>18</v>
      </c>
      <c r="D7" s="35">
        <v>0.1111111111111111</v>
      </c>
      <c r="E7" s="35">
        <v>0.11764705882352941</v>
      </c>
    </row>
    <row r="8" spans="1:5" ht="13.8" thickBot="1" x14ac:dyDescent="0.3">
      <c r="B8" s="33" t="s">
        <v>49</v>
      </c>
      <c r="C8" s="34">
        <v>62</v>
      </c>
      <c r="D8" s="35">
        <v>1</v>
      </c>
      <c r="E8" s="35">
        <v>0.9464285714285714</v>
      </c>
    </row>
    <row r="9" spans="1:5" ht="13.8" thickBot="1" x14ac:dyDescent="0.3">
      <c r="B9" s="33" t="s">
        <v>37</v>
      </c>
      <c r="C9" s="34">
        <v>18</v>
      </c>
      <c r="D9" s="35">
        <v>0.3888888888888889</v>
      </c>
      <c r="E9" s="35">
        <v>0.41176470588235292</v>
      </c>
    </row>
    <row r="10" spans="1:5" ht="13.8" thickBot="1" x14ac:dyDescent="0.3">
      <c r="B10" s="33" t="s">
        <v>41</v>
      </c>
      <c r="C10" s="34">
        <v>31</v>
      </c>
      <c r="D10" s="35">
        <v>0.64516129032258063</v>
      </c>
      <c r="E10" s="35">
        <v>1</v>
      </c>
    </row>
    <row r="11" spans="1:5" ht="13.8" thickBot="1" x14ac:dyDescent="0.3">
      <c r="B11" s="33" t="s">
        <v>56</v>
      </c>
      <c r="C11" s="34">
        <v>196</v>
      </c>
      <c r="D11" s="35">
        <v>0.72448979591836737</v>
      </c>
      <c r="E11" s="35">
        <v>0.89308176100628933</v>
      </c>
    </row>
    <row r="12" spans="1:5" ht="13.8" thickBot="1" x14ac:dyDescent="0.3">
      <c r="B12" s="33" t="s">
        <v>0</v>
      </c>
      <c r="C12" s="34">
        <v>1217</v>
      </c>
      <c r="D12" s="35">
        <v>0.76828266228430564</v>
      </c>
      <c r="E12" s="35">
        <v>0.85858585858585856</v>
      </c>
    </row>
    <row r="13" spans="1:5" ht="13.8" thickBot="1" x14ac:dyDescent="0.3">
      <c r="B13" s="33" t="s">
        <v>25</v>
      </c>
      <c r="C13" s="34">
        <v>42</v>
      </c>
      <c r="D13" s="35">
        <v>0.54761904761904767</v>
      </c>
      <c r="E13" s="35">
        <v>0.54761904761904767</v>
      </c>
    </row>
    <row r="14" spans="1:5" ht="13.8" thickBot="1" x14ac:dyDescent="0.3">
      <c r="B14" s="33" t="s">
        <v>57</v>
      </c>
      <c r="C14" s="34">
        <v>90</v>
      </c>
      <c r="D14" s="35">
        <v>0.8666666666666667</v>
      </c>
      <c r="E14" s="35">
        <v>0.88636363636363635</v>
      </c>
    </row>
    <row r="15" spans="1:5" ht="13.8" thickBot="1" x14ac:dyDescent="0.3">
      <c r="B15" s="33" t="s">
        <v>52</v>
      </c>
      <c r="C15" s="34">
        <v>882</v>
      </c>
      <c r="D15" s="35">
        <v>0.87755102040816324</v>
      </c>
      <c r="E15" s="35">
        <v>0.92142857142857137</v>
      </c>
    </row>
    <row r="16" spans="1:5" ht="13.8" thickBot="1" x14ac:dyDescent="0.3">
      <c r="B16" s="33" t="s">
        <v>48</v>
      </c>
      <c r="C16" s="34">
        <v>4</v>
      </c>
      <c r="D16" s="35">
        <v>0.25</v>
      </c>
      <c r="E16" s="35">
        <v>1</v>
      </c>
    </row>
    <row r="17" spans="2:5" ht="13.8" thickBot="1" x14ac:dyDescent="0.3">
      <c r="B17" s="33" t="s">
        <v>28</v>
      </c>
      <c r="C17" s="34">
        <v>73</v>
      </c>
      <c r="D17" s="35">
        <v>0.79452054794520544</v>
      </c>
      <c r="E17" s="35">
        <v>0.89230769230769236</v>
      </c>
    </row>
    <row r="18" spans="2:5" ht="13.8" thickBot="1" x14ac:dyDescent="0.3">
      <c r="B18" s="33" t="s">
        <v>40</v>
      </c>
      <c r="C18" s="34">
        <v>31</v>
      </c>
      <c r="D18" s="35">
        <v>0.64516129032258063</v>
      </c>
      <c r="E18" s="35">
        <v>0.64516129032258063</v>
      </c>
    </row>
    <row r="19" spans="2:5" ht="13.8" thickBot="1" x14ac:dyDescent="0.3">
      <c r="B19" s="33" t="s">
        <v>44</v>
      </c>
      <c r="C19" s="34">
        <v>9</v>
      </c>
      <c r="D19" s="35">
        <v>0.55555555555555558</v>
      </c>
      <c r="E19" s="35">
        <v>1</v>
      </c>
    </row>
    <row r="20" spans="2:5" ht="13.8" thickBot="1" x14ac:dyDescent="0.3">
      <c r="B20" s="33" t="s">
        <v>38</v>
      </c>
      <c r="C20" s="34">
        <v>31</v>
      </c>
      <c r="D20" s="35">
        <v>0.67741935483870963</v>
      </c>
      <c r="E20" s="35">
        <v>0.875</v>
      </c>
    </row>
    <row r="21" spans="2:5" ht="13.8" thickBot="1" x14ac:dyDescent="0.3">
      <c r="B21" s="33" t="s">
        <v>53</v>
      </c>
      <c r="C21" s="34">
        <v>147</v>
      </c>
      <c r="D21" s="35">
        <v>0.44897959183673469</v>
      </c>
      <c r="E21" s="35">
        <v>0.44897959183673469</v>
      </c>
    </row>
    <row r="22" spans="2:5" ht="13.8" thickBot="1" x14ac:dyDescent="0.3">
      <c r="B22" s="33" t="s">
        <v>17</v>
      </c>
      <c r="C22" s="34">
        <v>71</v>
      </c>
      <c r="D22" s="35">
        <v>0.94366197183098588</v>
      </c>
      <c r="E22" s="35">
        <v>0.94366197183098588</v>
      </c>
    </row>
    <row r="23" spans="2:5" ht="13.8" thickBot="1" x14ac:dyDescent="0.3">
      <c r="B23" s="33" t="s">
        <v>50</v>
      </c>
      <c r="C23" s="34">
        <v>102</v>
      </c>
      <c r="D23" s="35">
        <v>0.74509803921568629</v>
      </c>
      <c r="E23" s="35">
        <v>0.80851063829787229</v>
      </c>
    </row>
    <row r="24" spans="2:5" ht="13.8" thickBot="1" x14ac:dyDescent="0.3">
      <c r="B24" s="33" t="s">
        <v>2</v>
      </c>
      <c r="C24" s="34">
        <v>93</v>
      </c>
      <c r="D24" s="35">
        <v>0.84946236559139787</v>
      </c>
      <c r="E24" s="35">
        <v>0.84946236559139787</v>
      </c>
    </row>
    <row r="25" spans="2:5" ht="13.8" thickBot="1" x14ac:dyDescent="0.3">
      <c r="B25" s="33" t="s">
        <v>42</v>
      </c>
      <c r="C25" s="34">
        <v>26</v>
      </c>
      <c r="D25" s="35">
        <v>0.61538461538461542</v>
      </c>
      <c r="E25" s="35">
        <v>0.61538461538461542</v>
      </c>
    </row>
    <row r="26" spans="2:5" ht="13.8" thickBot="1" x14ac:dyDescent="0.3">
      <c r="B26" s="33" t="s">
        <v>36</v>
      </c>
      <c r="C26" s="34">
        <v>89</v>
      </c>
      <c r="D26" s="35">
        <v>0.47191011235955055</v>
      </c>
      <c r="E26" s="35">
        <v>0.47</v>
      </c>
    </row>
    <row r="27" spans="2:5" ht="13.8" thickBot="1" x14ac:dyDescent="0.3">
      <c r="B27" s="33" t="s">
        <v>6</v>
      </c>
      <c r="C27" s="34">
        <v>146</v>
      </c>
      <c r="D27" s="35">
        <v>0.87671232876712324</v>
      </c>
      <c r="E27" s="35">
        <v>0.8951048951048951</v>
      </c>
    </row>
    <row r="28" spans="2:5" ht="13.8" thickBot="1" x14ac:dyDescent="0.3">
      <c r="B28" s="33" t="s">
        <v>55</v>
      </c>
      <c r="C28" s="34">
        <v>152</v>
      </c>
      <c r="D28" s="35">
        <v>0.875</v>
      </c>
      <c r="E28" s="35">
        <v>0.92361111111111116</v>
      </c>
    </row>
    <row r="29" spans="2:5" ht="13.8" thickBot="1" x14ac:dyDescent="0.3">
      <c r="B29" s="33" t="s">
        <v>32</v>
      </c>
      <c r="C29" s="34">
        <v>62</v>
      </c>
      <c r="D29" s="35">
        <v>0.27419354838709675</v>
      </c>
      <c r="E29" s="35">
        <v>0.28000000000000003</v>
      </c>
    </row>
    <row r="30" spans="2:5" ht="13.8" thickBot="1" x14ac:dyDescent="0.3">
      <c r="B30" s="33" t="s">
        <v>47</v>
      </c>
      <c r="C30" s="34">
        <v>9</v>
      </c>
      <c r="D30" s="35">
        <v>0</v>
      </c>
      <c r="E30" s="35">
        <v>0</v>
      </c>
    </row>
    <row r="31" spans="2:5" ht="13.8" thickBot="1" x14ac:dyDescent="0.3">
      <c r="B31" s="33" t="s">
        <v>68</v>
      </c>
      <c r="C31" s="34">
        <v>93</v>
      </c>
      <c r="D31" s="35">
        <v>0.81720430107526887</v>
      </c>
      <c r="E31" s="35">
        <v>0.82</v>
      </c>
    </row>
    <row r="32" spans="2:5" ht="13.8" thickBot="1" x14ac:dyDescent="0.3">
      <c r="B32" s="12" t="s">
        <v>94</v>
      </c>
      <c r="C32" s="10">
        <v>3899</v>
      </c>
      <c r="D32" s="37">
        <v>0.77532700692485257</v>
      </c>
      <c r="E32" s="37">
        <v>0.83026641032683324</v>
      </c>
    </row>
    <row r="33" spans="2:5" ht="13.8" thickBot="1" x14ac:dyDescent="0.3">
      <c r="B33" s="13" t="s">
        <v>95</v>
      </c>
      <c r="C33" s="11">
        <v>3023</v>
      </c>
      <c r="D33" s="38"/>
      <c r="E33" s="38"/>
    </row>
    <row r="34" spans="2:5" x14ac:dyDescent="0.25">
      <c r="B34" s="44" t="s">
        <v>93</v>
      </c>
      <c r="C34" s="44"/>
      <c r="D34" s="44"/>
      <c r="E34" s="44"/>
    </row>
    <row r="35" spans="2:5" ht="13.8" thickBot="1" x14ac:dyDescent="0.3">
      <c r="D35" s="27"/>
      <c r="E35" s="27"/>
    </row>
    <row r="36" spans="2:5" x14ac:dyDescent="0.25">
      <c r="B36" s="45" t="s">
        <v>90</v>
      </c>
      <c r="C36" s="47" t="s">
        <v>86</v>
      </c>
      <c r="D36" s="49" t="s">
        <v>87</v>
      </c>
      <c r="E36" s="49" t="s">
        <v>88</v>
      </c>
    </row>
    <row r="37" spans="2:5" ht="13.8" thickBot="1" x14ac:dyDescent="0.3">
      <c r="B37" s="46"/>
      <c r="C37" s="48"/>
      <c r="D37" s="50"/>
      <c r="E37" s="50"/>
    </row>
    <row r="38" spans="2:5" ht="13.8" thickBot="1" x14ac:dyDescent="0.3">
      <c r="B38" s="33" t="s">
        <v>22</v>
      </c>
      <c r="C38" s="34">
        <v>1558</v>
      </c>
      <c r="D38" s="35">
        <v>0.37612323491655969</v>
      </c>
      <c r="E38" s="35">
        <v>0.52650494159928118</v>
      </c>
    </row>
    <row r="39" spans="2:5" ht="13.8" thickBot="1" x14ac:dyDescent="0.3">
      <c r="B39" s="33" t="s">
        <v>0</v>
      </c>
      <c r="C39" s="34">
        <v>10462</v>
      </c>
      <c r="D39" s="35">
        <v>0.60762760466450005</v>
      </c>
      <c r="E39" s="35">
        <v>0.74255344001868939</v>
      </c>
    </row>
    <row r="40" spans="2:5" ht="13.8" thickBot="1" x14ac:dyDescent="0.3">
      <c r="B40" s="33" t="s">
        <v>52</v>
      </c>
      <c r="C40" s="34">
        <v>1100</v>
      </c>
      <c r="D40" s="35">
        <v>0.8418181818181818</v>
      </c>
      <c r="E40" s="35">
        <v>0.90392156862745099</v>
      </c>
    </row>
    <row r="41" spans="2:5" ht="13.8" thickBot="1" x14ac:dyDescent="0.3">
      <c r="B41" s="33" t="s">
        <v>8</v>
      </c>
      <c r="C41" s="34">
        <v>2971</v>
      </c>
      <c r="D41" s="35">
        <v>0.54325143049478286</v>
      </c>
      <c r="E41" s="35">
        <v>0.70851624231782262</v>
      </c>
    </row>
    <row r="42" spans="2:5" ht="13.8" thickBot="1" x14ac:dyDescent="0.3">
      <c r="B42" s="33" t="s">
        <v>50</v>
      </c>
      <c r="C42" s="34">
        <v>3539</v>
      </c>
      <c r="D42" s="35">
        <v>0.66628991240463409</v>
      </c>
      <c r="E42" s="35">
        <v>0.88513513513513509</v>
      </c>
    </row>
    <row r="43" spans="2:5" ht="13.8" thickBot="1" x14ac:dyDescent="0.3">
      <c r="B43" s="33" t="s">
        <v>54</v>
      </c>
      <c r="C43" s="34">
        <v>1666</v>
      </c>
      <c r="D43" s="35">
        <v>0.4459783913565426</v>
      </c>
      <c r="E43" s="35">
        <v>0.69052044609665431</v>
      </c>
    </row>
    <row r="44" spans="2:5" ht="13.8" thickBot="1" x14ac:dyDescent="0.3">
      <c r="B44" s="33" t="s">
        <v>51</v>
      </c>
      <c r="C44" s="34">
        <v>1092</v>
      </c>
      <c r="D44" s="35">
        <v>0.59523809523809523</v>
      </c>
      <c r="E44" s="35">
        <v>0.64935064935064934</v>
      </c>
    </row>
    <row r="45" spans="2:5" ht="13.8" thickBot="1" x14ac:dyDescent="0.3">
      <c r="B45" s="12" t="s">
        <v>94</v>
      </c>
      <c r="C45" s="10">
        <v>22388</v>
      </c>
      <c r="D45" s="37">
        <v>0.59094157584420226</v>
      </c>
      <c r="E45" s="37">
        <v>0.74716213926695652</v>
      </c>
    </row>
    <row r="46" spans="2:5" ht="13.8" thickBot="1" x14ac:dyDescent="0.3">
      <c r="B46" s="13" t="s">
        <v>95</v>
      </c>
      <c r="C46" s="11">
        <v>13230</v>
      </c>
      <c r="D46" s="38"/>
      <c r="E46" s="38"/>
    </row>
    <row r="47" spans="2:5" x14ac:dyDescent="0.25">
      <c r="B47" s="44" t="s">
        <v>93</v>
      </c>
      <c r="C47" s="44"/>
      <c r="D47" s="44"/>
      <c r="E47" s="44"/>
    </row>
  </sheetData>
  <mergeCells count="16">
    <mergeCell ref="E4:E5"/>
    <mergeCell ref="A1:C1"/>
    <mergeCell ref="A2:C2"/>
    <mergeCell ref="B4:B5"/>
    <mergeCell ref="C4:C5"/>
    <mergeCell ref="D4:D5"/>
    <mergeCell ref="D45:D46"/>
    <mergeCell ref="E45:E46"/>
    <mergeCell ref="B47:E47"/>
    <mergeCell ref="D32:D33"/>
    <mergeCell ref="E32:E33"/>
    <mergeCell ref="B34:E34"/>
    <mergeCell ref="B36:B37"/>
    <mergeCell ref="C36:C37"/>
    <mergeCell ref="D36:D37"/>
    <mergeCell ref="E36:E37"/>
  </mergeCells>
  <pageMargins left="0.31496062992125984" right="0.31496062992125984" top="0.74803149606299213" bottom="0.74803149606299213" header="0" footer="0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4E918C3DD5CC44FB08F5A2D78177FFA" ma:contentTypeVersion="3" ma:contentTypeDescription="Crear nuevo documento." ma:contentTypeScope="" ma:versionID="d83090e217ad7806f95089cd75202b76">
  <xsd:schema xmlns:xsd="http://www.w3.org/2001/XMLSchema" xmlns:xs="http://www.w3.org/2001/XMLSchema" xmlns:p="http://schemas.microsoft.com/office/2006/metadata/properties" xmlns:ns2="8cf1b8fd-72df-4c21-8306-a5f720778edf" targetNamespace="http://schemas.microsoft.com/office/2006/metadata/properties" ma:root="true" ma:fieldsID="7aee7a9f0a8eac9d55db07a8daa255ab" ns2:_="">
    <xsd:import namespace="8cf1b8fd-72df-4c21-8306-a5f720778edf"/>
    <xsd:element name="properties">
      <xsd:complexType>
        <xsd:sequence>
          <xsd:element name="documentManagement">
            <xsd:complexType>
              <xsd:all>
                <xsd:element ref="ns2:Filtro" minOccurs="0"/>
                <xsd:element ref="ns2:Formato" minOccurs="0"/>
                <xsd:element ref="ns2:Ord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f1b8fd-72df-4c21-8306-a5f720778edf" elementFormDefault="qualified">
    <xsd:import namespace="http://schemas.microsoft.com/office/2006/documentManagement/types"/>
    <xsd:import namespace="http://schemas.microsoft.com/office/infopath/2007/PartnerControls"/>
    <xsd:element name="Filtro" ma:index="8" nillable="true" ma:displayName="Filtro" ma:internalName="Filtro">
      <xsd:simpleType>
        <xsd:restriction base="dms:Text">
          <xsd:maxLength value="255"/>
        </xsd:restriction>
      </xsd:simpleType>
    </xsd:element>
    <xsd:element name="Formato" ma:index="9" nillable="true" ma:displayName="Formato" ma:default="/Style%20Library/Images/pdf.svg" ma:format="Dropdown" ma:internalName="Formato">
      <xsd:simpleType>
        <xsd:restriction base="dms:Choice">
          <xsd:enumeration value="/Style%20Library/Images/pdf.svg"/>
          <xsd:enumeration value="/Style%20Library/Images/doc.svg"/>
          <xsd:enumeration value="/Style%20Library/Images/xls.svg"/>
          <xsd:enumeration value="/Style%20Library/Images/ppt.svg"/>
          <xsd:enumeration value="/Style%20Library/Images/jpg.svg"/>
        </xsd:restriction>
      </xsd:simpleType>
    </xsd:element>
    <xsd:element name="Orden" ma:index="10" nillable="true" ma:displayName="Orden" ma:internalName="Orden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den xmlns="8cf1b8fd-72df-4c21-8306-a5f720778edf">11</Orden>
    <Filtro xmlns="8cf1b8fd-72df-4c21-8306-a5f720778edf">2013</Filtro>
    <Formato xmlns="8cf1b8fd-72df-4c21-8306-a5f720778edf">/Style%20Library/Images/xls.svg</Formato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_dlc_DocId xmlns="b150946a-e91e-41f5-8b47-a9dbc3d237ee">AEVVZYF6TF2M-981-13</_dlc_DocId>
    <_dlc_DocIdUrl xmlns="b150946a-e91e-41f5-8b47-a9dbc3d237ee">
      <Url>http://www.aerocivil.gov.co/AAeronautica/Estadisticas/Calidad-Servicio/Cumplimiento/_layouts/DocIdRedir.aspx?ID=AEVVZYF6TF2M-981-13</Url>
      <Description>AEVVZYF6TF2M-981-13</Description>
    </_dlc_DocIdUrl>
  </documentManagement>
</p:properties>
</file>

<file path=customXml/itemProps1.xml><?xml version="1.0" encoding="utf-8"?>
<ds:datastoreItem xmlns:ds="http://schemas.openxmlformats.org/officeDocument/2006/customXml" ds:itemID="{1EAFAC18-22B5-454E-BFFA-B701E19FD946}"/>
</file>

<file path=customXml/itemProps2.xml><?xml version="1.0" encoding="utf-8"?>
<ds:datastoreItem xmlns:ds="http://schemas.openxmlformats.org/officeDocument/2006/customXml" ds:itemID="{F37FD80F-4592-49E8-972C-55ACA08D335A}"/>
</file>

<file path=customXml/itemProps3.xml><?xml version="1.0" encoding="utf-8"?>
<ds:datastoreItem xmlns:ds="http://schemas.openxmlformats.org/officeDocument/2006/customXml" ds:itemID="{A6051DEC-F889-4A8E-B2EC-09591DFF027F}"/>
</file>

<file path=customXml/itemProps4.xml><?xml version="1.0" encoding="utf-8"?>
<ds:datastoreItem xmlns:ds="http://schemas.openxmlformats.org/officeDocument/2006/customXml" ds:itemID="{F37FD80F-4592-49E8-972C-55ACA08D335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AERO. INTER</vt:lpstr>
      <vt:lpstr>AERO. NACI</vt:lpstr>
      <vt:lpstr>EMPR. INTER</vt:lpstr>
      <vt:lpstr>EMPR. NACI</vt:lpstr>
      <vt:lpstr>TOTAL AEROPUERTO</vt:lpstr>
      <vt:lpstr>TOTAL EMPRESA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de cumplimiento diciembre 2013</dc:title>
  <dc:creator>Tatiana del Pilar Ballen Lozano</dc:creator>
  <cp:lastModifiedBy>Tatiana del Pilar Ballen Lozano</cp:lastModifiedBy>
  <cp:lastPrinted>2014-02-20T16:51:40Z</cp:lastPrinted>
  <dcterms:created xsi:type="dcterms:W3CDTF">2014-01-20T14:58:07Z</dcterms:created>
  <dcterms:modified xsi:type="dcterms:W3CDTF">2014-04-25T14:07:40Z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0x01010074E918C3DD5CC44FB08F5A2D78177FFA</vt:lpwstr>
  </property>
  <property fmtid="{D5CDD505-2E9C-101B-9397-08002B2CF9AE}" pid="3" name="_dlc_DocIdItemGuid">
    <vt:lpwstr>1cbce7c4-c4c8-4b1c-9e82-f32439969cce</vt:lpwstr>
  </property>
</Properties>
</file>